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d:\pw_data\martin.napravnik\d1081247\"/>
    </mc:Choice>
  </mc:AlternateContent>
  <xr:revisionPtr revIDLastSave="0" documentId="13_ncr:1_{42E86655-3B03-4E74-A52E-406E2BF18085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VZOR 80" sheetId="1" r:id="rId1"/>
    <sheet name="VZOR 81" sheetId="2" r:id="rId2"/>
    <sheet name="VZOR 83" sheetId="3" r:id="rId3"/>
  </sheets>
  <externalReferences>
    <externalReference r:id="rId4"/>
    <externalReference r:id="rId5"/>
    <externalReference r:id="rId6"/>
  </externalReferences>
  <definedNames>
    <definedName name="_xlnm._FilterDatabase" localSheetId="2" hidden="1">'VZOR 83'!$A$7:$D$32</definedName>
    <definedName name="_xlnm.Print_Area" localSheetId="0">'VZOR 80'!$A$3:$P$45</definedName>
    <definedName name="_xlnm.Print_Area" localSheetId="1">'VZOR 81'!$A$2:$N$95</definedName>
    <definedName name="_xlnm.Print_Area" localSheetId="2">'VZOR 83'!$A$1:$D$71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5" i="2" l="1"/>
  <c r="N72" i="2"/>
  <c r="N41" i="2"/>
  <c r="C4" i="3" l="1"/>
  <c r="G18" i="2"/>
  <c r="G17" i="2"/>
  <c r="M12" i="2" l="1"/>
  <c r="N3" i="2"/>
  <c r="D32" i="3" l="1"/>
  <c r="C32" i="3"/>
  <c r="A32" i="3"/>
  <c r="I31" i="3"/>
  <c r="D31" i="3" s="1"/>
  <c r="C31" i="3"/>
  <c r="A31" i="3"/>
  <c r="D30" i="3"/>
  <c r="C30" i="3"/>
  <c r="A30" i="3"/>
  <c r="I29" i="3"/>
  <c r="D29" i="3" s="1"/>
  <c r="C29" i="3"/>
  <c r="A29" i="3"/>
  <c r="D28" i="3"/>
  <c r="C28" i="3"/>
  <c r="A28" i="3"/>
  <c r="D27" i="3"/>
  <c r="C27" i="3"/>
  <c r="A27" i="3"/>
  <c r="D26" i="3"/>
  <c r="C26" i="3"/>
  <c r="A26" i="3"/>
  <c r="I25" i="3"/>
  <c r="D25" i="3" s="1"/>
  <c r="C25" i="3"/>
  <c r="A25" i="3"/>
  <c r="D24" i="3"/>
  <c r="C24" i="3"/>
  <c r="A24" i="3"/>
  <c r="I23" i="3"/>
  <c r="D23" i="3" s="1"/>
  <c r="C23" i="3"/>
  <c r="A23" i="3"/>
  <c r="D22" i="3"/>
  <c r="C22" i="3"/>
  <c r="A22" i="3"/>
  <c r="D21" i="3"/>
  <c r="C21" i="3"/>
  <c r="A21" i="3"/>
  <c r="I20" i="3"/>
  <c r="D20" i="3" s="1"/>
  <c r="C20" i="3"/>
  <c r="A20" i="3"/>
  <c r="C19" i="3"/>
  <c r="A19" i="3"/>
  <c r="I18" i="3"/>
  <c r="D18" i="3" s="1"/>
  <c r="C18" i="3"/>
  <c r="A18" i="3"/>
  <c r="D17" i="3"/>
  <c r="C17" i="3"/>
  <c r="A17" i="3"/>
  <c r="D16" i="3"/>
  <c r="C16" i="3"/>
  <c r="A16" i="3"/>
  <c r="I15" i="3"/>
  <c r="D15" i="3" s="1"/>
  <c r="C15" i="3"/>
  <c r="A15" i="3"/>
  <c r="D14" i="3"/>
  <c r="C14" i="3"/>
  <c r="A14" i="3"/>
  <c r="C13" i="3"/>
  <c r="A13" i="3"/>
  <c r="I12" i="3"/>
  <c r="D12" i="3" s="1"/>
  <c r="C12" i="3"/>
  <c r="A12" i="3"/>
  <c r="I11" i="3"/>
  <c r="D11" i="3" s="1"/>
  <c r="C11" i="3"/>
  <c r="A11" i="3"/>
  <c r="I10" i="3"/>
  <c r="D19" i="3" s="1"/>
  <c r="C10" i="3"/>
  <c r="A10" i="3"/>
  <c r="I9" i="3"/>
  <c r="D9" i="3" s="1"/>
  <c r="C9" i="3"/>
  <c r="A9" i="3"/>
  <c r="I8" i="3"/>
  <c r="D8" i="3" s="1"/>
  <c r="C8" i="3"/>
  <c r="A8" i="3"/>
  <c r="C5" i="3"/>
  <c r="N94" i="2"/>
  <c r="M93" i="2"/>
  <c r="L93" i="2"/>
  <c r="K93" i="2"/>
  <c r="J93" i="2"/>
  <c r="I93" i="2"/>
  <c r="H93" i="2"/>
  <c r="G93" i="2"/>
  <c r="F93" i="2"/>
  <c r="E93" i="2"/>
  <c r="N92" i="2"/>
  <c r="N91" i="2"/>
  <c r="M90" i="2"/>
  <c r="L90" i="2"/>
  <c r="K90" i="2"/>
  <c r="J90" i="2"/>
  <c r="I90" i="2"/>
  <c r="H90" i="2"/>
  <c r="G90" i="2"/>
  <c r="F90" i="2"/>
  <c r="E90" i="2"/>
  <c r="N89" i="2"/>
  <c r="N88" i="2"/>
  <c r="N87" i="2"/>
  <c r="N86" i="2"/>
  <c r="N85" i="2"/>
  <c r="N84" i="2"/>
  <c r="M83" i="2"/>
  <c r="L83" i="2"/>
  <c r="K83" i="2"/>
  <c r="J83" i="2"/>
  <c r="I83" i="2"/>
  <c r="H83" i="2"/>
  <c r="G83" i="2"/>
  <c r="F83" i="2"/>
  <c r="E83" i="2"/>
  <c r="N82" i="2"/>
  <c r="N81" i="2"/>
  <c r="N80" i="2"/>
  <c r="M79" i="2"/>
  <c r="L79" i="2"/>
  <c r="K79" i="2"/>
  <c r="J79" i="2"/>
  <c r="I79" i="2"/>
  <c r="H79" i="2"/>
  <c r="G79" i="2"/>
  <c r="F79" i="2"/>
  <c r="E79" i="2"/>
  <c r="N78" i="2"/>
  <c r="N77" i="2"/>
  <c r="N76" i="2"/>
  <c r="N74" i="2"/>
  <c r="N73" i="2"/>
  <c r="N71" i="2"/>
  <c r="M70" i="2"/>
  <c r="L70" i="2"/>
  <c r="K70" i="2"/>
  <c r="J70" i="2"/>
  <c r="I70" i="2"/>
  <c r="H70" i="2"/>
  <c r="G70" i="2"/>
  <c r="F70" i="2"/>
  <c r="E70" i="2"/>
  <c r="N69" i="2"/>
  <c r="N68" i="2"/>
  <c r="N67" i="2"/>
  <c r="N66" i="2"/>
  <c r="M65" i="2"/>
  <c r="L65" i="2"/>
  <c r="K65" i="2"/>
  <c r="J65" i="2"/>
  <c r="I65" i="2"/>
  <c r="H65" i="2"/>
  <c r="G65" i="2"/>
  <c r="F65" i="2"/>
  <c r="E65" i="2"/>
  <c r="N64" i="2"/>
  <c r="N63" i="2"/>
  <c r="N62" i="2"/>
  <c r="N61" i="2"/>
  <c r="M60" i="2"/>
  <c r="L60" i="2"/>
  <c r="K60" i="2"/>
  <c r="J60" i="2"/>
  <c r="I60" i="2"/>
  <c r="H60" i="2"/>
  <c r="G60" i="2"/>
  <c r="F60" i="2"/>
  <c r="E60" i="2"/>
  <c r="N59" i="2"/>
  <c r="N58" i="2"/>
  <c r="N57" i="2"/>
  <c r="N56" i="2"/>
  <c r="M55" i="2"/>
  <c r="L55" i="2"/>
  <c r="K55" i="2"/>
  <c r="J55" i="2"/>
  <c r="I55" i="2"/>
  <c r="H55" i="2"/>
  <c r="G55" i="2"/>
  <c r="F55" i="2"/>
  <c r="E55" i="2"/>
  <c r="N54" i="2"/>
  <c r="N53" i="2"/>
  <c r="N52" i="2"/>
  <c r="N51" i="2"/>
  <c r="M48" i="2"/>
  <c r="L48" i="2"/>
  <c r="K48" i="2"/>
  <c r="J48" i="2"/>
  <c r="I48" i="2"/>
  <c r="H48" i="2"/>
  <c r="G48" i="2"/>
  <c r="F48" i="2"/>
  <c r="E48" i="2"/>
  <c r="N47" i="2"/>
  <c r="N46" i="2"/>
  <c r="N45" i="2"/>
  <c r="N44" i="2"/>
  <c r="N43" i="2"/>
  <c r="N42" i="2"/>
  <c r="J40" i="2"/>
  <c r="I40" i="2"/>
  <c r="G40" i="2"/>
  <c r="M39" i="2"/>
  <c r="L39" i="2"/>
  <c r="K39" i="2"/>
  <c r="J39" i="2"/>
  <c r="I39" i="2"/>
  <c r="H39" i="2"/>
  <c r="G39" i="2"/>
  <c r="F39" i="2"/>
  <c r="E39" i="2"/>
  <c r="N38" i="2"/>
  <c r="N37" i="2"/>
  <c r="N36" i="2"/>
  <c r="N35" i="2"/>
  <c r="N34" i="2"/>
  <c r="N33" i="2"/>
  <c r="N32" i="2"/>
  <c r="N31" i="2"/>
  <c r="N30" i="2"/>
  <c r="M29" i="2"/>
  <c r="L29" i="2"/>
  <c r="K29" i="2"/>
  <c r="J29" i="2"/>
  <c r="I29" i="2"/>
  <c r="H29" i="2"/>
  <c r="G29" i="2"/>
  <c r="F29" i="2"/>
  <c r="E29" i="2"/>
  <c r="N28" i="2"/>
  <c r="N27" i="2"/>
  <c r="N26" i="2"/>
  <c r="N25" i="2"/>
  <c r="M24" i="2"/>
  <c r="L24" i="2"/>
  <c r="K24" i="2"/>
  <c r="J24" i="2"/>
  <c r="I24" i="2"/>
  <c r="H24" i="2"/>
  <c r="G24" i="2"/>
  <c r="F24" i="2"/>
  <c r="E24" i="2"/>
  <c r="N23" i="2"/>
  <c r="N22" i="2"/>
  <c r="N21" i="2"/>
  <c r="N20" i="2"/>
  <c r="N19" i="2"/>
  <c r="J18" i="2"/>
  <c r="I18" i="2"/>
  <c r="J17" i="2"/>
  <c r="I17" i="2"/>
  <c r="H16" i="2"/>
  <c r="N15" i="2"/>
  <c r="T14" i="2"/>
  <c r="L14" i="2"/>
  <c r="K14" i="2"/>
  <c r="J14" i="2"/>
  <c r="I14" i="2"/>
  <c r="G14" i="2"/>
  <c r="T13" i="2"/>
  <c r="L13" i="2"/>
  <c r="K13" i="2"/>
  <c r="J13" i="2"/>
  <c r="I13" i="2"/>
  <c r="G13" i="2"/>
  <c r="L12" i="2"/>
  <c r="N12" i="2" s="1"/>
  <c r="L11" i="2"/>
  <c r="K11" i="2"/>
  <c r="J11" i="2"/>
  <c r="I11" i="2"/>
  <c r="G11" i="2"/>
  <c r="F16" i="2"/>
  <c r="H9" i="2"/>
  <c r="G9" i="2"/>
  <c r="J9" i="2" s="1"/>
  <c r="C6" i="2"/>
  <c r="N24" i="2" l="1"/>
  <c r="N83" i="2"/>
  <c r="N65" i="2"/>
  <c r="I16" i="2"/>
  <c r="I41" i="2"/>
  <c r="I49" i="2" s="1"/>
  <c r="I72" i="2" s="1"/>
  <c r="I75" i="2" s="1"/>
  <c r="I95" i="2" s="1"/>
  <c r="L16" i="2"/>
  <c r="K16" i="2"/>
  <c r="K41" i="2" s="1"/>
  <c r="K49" i="2" s="1"/>
  <c r="K72" i="2" s="1"/>
  <c r="K75" i="2" s="1"/>
  <c r="K95" i="2" s="1"/>
  <c r="M13" i="2"/>
  <c r="N13" i="2" s="1"/>
  <c r="T21" i="2"/>
  <c r="F41" i="2"/>
  <c r="F49" i="2" s="1"/>
  <c r="F72" i="2" s="1"/>
  <c r="F75" i="2" s="1"/>
  <c r="F95" i="2" s="1"/>
  <c r="F96" i="2" s="1"/>
  <c r="N39" i="2"/>
  <c r="N48" i="2"/>
  <c r="N60" i="2"/>
  <c r="J16" i="2"/>
  <c r="N55" i="2"/>
  <c r="D10" i="3"/>
  <c r="D71" i="3" s="1"/>
  <c r="M14" i="2"/>
  <c r="N14" i="2" s="1"/>
  <c r="N17" i="2"/>
  <c r="N18" i="2"/>
  <c r="N29" i="2"/>
  <c r="N70" i="2"/>
  <c r="N90" i="2"/>
  <c r="L41" i="2"/>
  <c r="L49" i="2" s="1"/>
  <c r="L72" i="2" s="1"/>
  <c r="L75" i="2" s="1"/>
  <c r="L95" i="2" s="1"/>
  <c r="E16" i="2"/>
  <c r="E41" i="2" s="1"/>
  <c r="E49" i="2" s="1"/>
  <c r="N40" i="2"/>
  <c r="N79" i="2"/>
  <c r="K9" i="2"/>
  <c r="L9" i="2"/>
  <c r="M11" i="2"/>
  <c r="N11" i="2" s="1"/>
  <c r="N93" i="2"/>
  <c r="I9" i="2"/>
  <c r="M9" i="2"/>
  <c r="F9" i="2"/>
  <c r="E9" i="2" s="1"/>
  <c r="J41" i="2" l="1"/>
  <c r="J49" i="2" s="1"/>
  <c r="J72" i="2" s="1"/>
  <c r="J75" i="2" s="1"/>
  <c r="J95" i="2" s="1"/>
  <c r="G16" i="2"/>
  <c r="H49" i="2"/>
  <c r="H72" i="2" s="1"/>
  <c r="M16" i="2"/>
  <c r="M41" i="2" s="1"/>
  <c r="M49" i="2" s="1"/>
  <c r="M72" i="2" s="1"/>
  <c r="M75" i="2" s="1"/>
  <c r="M95" i="2" s="1"/>
  <c r="E72" i="2"/>
  <c r="E75" i="2" s="1"/>
  <c r="E95" i="2" s="1"/>
  <c r="G41" i="2" l="1"/>
  <c r="G49" i="2" s="1"/>
  <c r="G72" i="2" s="1"/>
  <c r="G75" i="2" s="1"/>
  <c r="G95" i="2" s="1"/>
  <c r="N16" i="2"/>
  <c r="E96" i="2"/>
  <c r="H75" i="2"/>
  <c r="N49" i="2" l="1"/>
  <c r="H95" i="2"/>
  <c r="N9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MF</author>
  </authors>
  <commentList>
    <comment ref="I7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md:</t>
        </r>
        <r>
          <rPr>
            <sz val="8"/>
            <color indexed="81"/>
            <rFont val="Tahoma"/>
            <family val="2"/>
            <charset val="238"/>
          </rPr>
          <t xml:space="preserve">
  První část rodného čísla</t>
        </r>
      </text>
    </comment>
    <comment ref="N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md:</t>
        </r>
        <r>
          <rPr>
            <sz val="8"/>
            <color indexed="81"/>
            <rFont val="Tahoma"/>
            <family val="2"/>
            <charset val="238"/>
          </rPr>
          <t xml:space="preserve">
 Druhá část rodného čísla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  <author>MF</author>
    <author>Janko Milan, Ing.</author>
    <author>Podhorně Karel, Ing.</author>
    <author>INSTALL</author>
  </authors>
  <commentList>
    <comment ref="O4" authorId="0" shapeId="0" xr:uid="{00000000-0006-0000-0100-000001000000}">
      <text>
        <r>
          <rPr>
            <sz val="11"/>
            <color indexed="81"/>
            <rFont val="Calibri"/>
            <family val="2"/>
            <charset val="238"/>
            <scheme val="minor"/>
          </rPr>
          <t xml:space="preserve">V případě, že se jedná o neinvestiční stavbu dle VZORU 82 </t>
        </r>
        <r>
          <rPr>
            <b/>
            <sz val="11"/>
            <color indexed="81"/>
            <rFont val="Calibri"/>
            <family val="2"/>
            <charset val="238"/>
            <scheme val="minor"/>
          </rPr>
          <t>nebude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 vyplněn formulář </t>
        </r>
        <r>
          <rPr>
            <b/>
            <sz val="11"/>
            <color indexed="81"/>
            <rFont val="Calibri"/>
            <family val="2"/>
            <charset val="238"/>
            <scheme val="minor"/>
          </rPr>
          <t>VZOR 81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C11" authorId="1" shapeId="0" xr:uid="{00000000-0006-0000-0100-000002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služeb podle mandátních smluv,kdy se investorská organizace nechá zastupovat ve stavebním řízení, ve výkonu stavebního dozoru, v zabezpečení přípravy výběrových řízení a pod. a to v případech kdy se jedná o činnosti zabezpečující pořízení nebo technické zhodnocení dlouhodobého majetku.</t>
        </r>
      </text>
    </comment>
    <comment ref="C12" authorId="1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dokumentace pro územní a stavební řízení podle stavebního řádu a dokumentace skutečného provedení stavby.</t>
        </r>
      </text>
    </comment>
    <comment ref="C13" authorId="1" shapeId="0" xr:uid="{00000000-0006-0000-0100-000004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na výkupy pozemků, které jsou nezbytnou podmínkou realizace stavby,tj.stavba bude na pozemku umístěna atd.</t>
        </r>
      </text>
    </comment>
    <comment ref="C14" authorId="1" shapeId="0" xr:uid="{00000000-0006-0000-0100-000005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úplatné převody nemovitostí,které jsou nezbytnou podmínkou realizace stavby, tj.vykoupené budovy a stavby budou odstraněny atd.</t>
        </r>
      </text>
    </comment>
    <comment ref="C15" authorId="1" shapeId="0" xr:uid="{00000000-0006-0000-0100-000006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náklady, které se nedají zařadit do výše uvedených  řádků 8121 1 až 8121 4 tj. na příklad náklady na architektonické a urbanistické soutěže, náklady na výběrová řízení při zadávání inženýrských činností, vypracování projekt.dokumentací, staveb, strojů a zařízení a pod. Uvádí se rovněž náklady na geologické průzkumy, poplatky za vydání územního rozhodnutí, stavebního povolení a pod. </t>
        </r>
      </text>
    </comment>
    <comment ref="N15" authorId="2" shapeId="0" xr:uid="{00000000-0006-0000-0100-000007000000}">
      <text>
        <r>
          <rPr>
            <b/>
            <sz val="9"/>
            <color indexed="81"/>
            <rFont val="Tahoma"/>
            <family val="2"/>
            <charset val="238"/>
          </rPr>
          <t>Janko Milan, Ing.:</t>
        </r>
        <r>
          <rPr>
            <sz val="9"/>
            <color indexed="81"/>
            <rFont val="Tahoma"/>
            <family val="2"/>
            <charset val="238"/>
          </rPr>
          <t xml:space="preserve">
nutná ruční korekce vzorců!</t>
        </r>
      </text>
    </comment>
    <comment ref="C16" authorId="1" shapeId="0" xr:uid="{00000000-0006-0000-0100-000008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8121 1 + 8121 2 + 8121 3 + 8121 4 + 8121 9</t>
        </r>
      </text>
    </comment>
    <comment ref="C17" authorId="1" shapeId="0" xr:uid="{00000000-0006-0000-0100-000009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souhrnu všech stavebních objektů (SO) uvedených ve schválené dokumentaci stavby. Stavbou se rozumí pořízení a technické zhodnocení hmotného dlouhodobého majetku účtové tř.021 budovy, haly a stavby. </t>
        </r>
      </text>
    </comment>
    <comment ref="C18" authorId="1" shapeId="0" xr:uid="{00000000-0006-0000-0100-00000A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souhrnu všech provozních souborů (PS) uvedených ve schválené dokumentaci stavby.</t>
        </r>
      </text>
    </comment>
    <comment ref="C19" authorId="1" shapeId="0" xr:uid="{00000000-0006-0000-0100-00000B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tech.zhodnocení všech druhů dopravních prostředků
</t>
        </r>
      </text>
    </comment>
    <comment ref="C20" authorId="1" shapeId="0" xr:uid="{00000000-0006-0000-0100-00000C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tech.zhodnocení hardware a ostatních zařízení výpočetních a informačních systémů </t>
        </r>
      </text>
    </comment>
    <comment ref="C21" authorId="1" shapeId="0" xr:uid="{00000000-0006-0000-0100-00000D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(výdaje) na vojenskou techniku a zařízení určené ministerstvem obrany. </t>
        </r>
      </text>
    </comment>
    <comment ref="C22" authorId="1" shapeId="0" xr:uid="{00000000-0006-0000-0100-00000E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(výdaje) na zdravotnickou techniku a zařízení</t>
        </r>
      </text>
    </comment>
    <comment ref="C23" authorId="1" shapeId="0" xr:uid="{00000000-0006-0000-0100-00000F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technické zhodnocení jiných než výše uvedených strojů,zařízení a inventáře</t>
        </r>
      </text>
    </comment>
    <comment ref="C24" authorId="1" shapeId="0" xr:uid="{00000000-0006-0000-0100-000010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8126 1 + 8126 2 + 8126 3 +  8126 9</t>
        </r>
      </text>
    </comment>
    <comment ref="C25" authorId="1" shapeId="0" xr:uid="{00000000-0006-0000-0100-000011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tech.zhodnocení programového vybavení (software) výpočetních a inform.systémů</t>
        </r>
      </text>
    </comment>
    <comment ref="C26" authorId="1" shapeId="0" xr:uid="{00000000-0006-0000-0100-000012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vynaložené na pořízení ocenitelných průmyslových, autorských a jiných práv</t>
        </r>
      </text>
    </comment>
    <comment ref="C27" authorId="1" shapeId="0" xr:uid="{00000000-0006-0000-0100-000013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vynaložené na pořízení výsledků výzkumné a obdobné činnosti </t>
        </r>
      </text>
    </comment>
    <comment ref="C28" authorId="1" shapeId="0" xr:uid="{00000000-0006-0000-0100-000014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technické zhodnocení jiného než výše uvedeného nehmot.majetku jako jsou objemové studie, investiční záměry, územně plánovací dokumentace atd.</t>
        </r>
      </text>
    </comment>
    <comment ref="C29" authorId="1" shapeId="0" xr:uid="{00000000-0006-0000-0100-000015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8127 1 + 8127 2 + 8127 3 + 8127  9</t>
        </r>
      </text>
    </comment>
    <comment ref="C30" authorId="1" shapeId="0" xr:uid="{00000000-0006-0000-0100-000016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technické zhodnocení pěstitelských celků trvalých porostů.</t>
        </r>
      </text>
    </comment>
    <comment ref="C31" authorId="1" shapeId="0" xr:uid="{00000000-0006-0000-0100-000017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odvody za odnětí zemědělské půdy a poplatky za odnětí lesní půdy.</t>
        </r>
      </text>
    </comment>
    <comment ref="C32" authorId="1" shapeId="0" xr:uid="{00000000-0006-0000-0100-000018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úplatného převodu pozemků k jinému účelu než je uvedeno v řádku 8121 3</t>
        </r>
      </text>
    </comment>
    <comment ref="C33" authorId="1" shapeId="0" xr:uid="{00000000-0006-0000-0100-000019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úplatného převodu nemovitostí k jinému účelu než je uvedeno v řádku 8121 4</t>
        </r>
      </text>
    </comment>
    <comment ref="C34" authorId="1" shapeId="0" xr:uid="{00000000-0006-0000-0100-00001A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úrokové náklady úvěrů,u kterých se neuvažuje resp.nebyla poskytnuta záruka státního rozpočtu a to pouze po dobu výstavby. V případě, že se provádí úhrada úroků před zahájením a po ukončení stavby pak se jedná o běžný výdaj, který se vede na řádku 8228 5 formuláře RA 82.</t>
        </r>
      </text>
    </comment>
    <comment ref="C35" authorId="1" shapeId="0" xr:uid="{00000000-0006-0000-0100-00001B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úrokové náklady úvěrů,u kterých se uvažuje resp.byla poskytnuta záruka státního rozpočtu, při čemž záruku může poskytnout pouze vláda ČR.Ostatní podmínky jsou stejné jako u řádku 8128 5.</t>
        </r>
      </text>
    </comment>
    <comment ref="C36" authorId="1" shapeId="0" xr:uid="{00000000-0006-0000-0100-00001C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úrokové náklady dodavatelských úvěrů (definice viz řádek 8149 2) v případě, že jsou v příslušné smlouvě specifikovány.V opačném případě jsou součástí splátek tohoto úvěru viz řádek 8133 2.</t>
        </r>
      </text>
    </comment>
    <comment ref="C37" authorId="1" shapeId="0" xr:uid="{00000000-0006-0000-0100-00001D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příspěvky na tzv. účelně vynaložené náklady jiným organizacím, které v souladu s účetní osnovou vstupují do pořizovací ceny investice tj. podíly na účelně vynaložených nákladech dodavatele spojených s připojením a zajištěním požadovaného příkonu nebo požadované dodávky plynu a tepla, jakož i úhrada vlastníkovi rozvodného zařízení na přeložku tohoto zařízení.</t>
        </r>
      </text>
    </comment>
    <comment ref="C38" authorId="1" shapeId="0" xr:uid="{00000000-0006-0000-0100-00001E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základního stáda hospodářských zvířat a jiné investiční náklady, které nelze přiřadit k výše uvedeným ukazatelům.</t>
        </r>
      </text>
    </comment>
    <comment ref="N38" authorId="2" shapeId="0" xr:uid="{00000000-0006-0000-0100-00001F000000}">
      <text>
        <r>
          <rPr>
            <b/>
            <sz val="9"/>
            <color indexed="81"/>
            <rFont val="Tahoma"/>
            <family val="2"/>
            <charset val="238"/>
          </rPr>
          <t>Janko Milan, Ing.:</t>
        </r>
        <r>
          <rPr>
            <sz val="9"/>
            <color indexed="81"/>
            <rFont val="Tahoma"/>
            <family val="2"/>
            <charset val="238"/>
          </rPr>
          <t xml:space="preserve">
nutná ruční korekce vzorců!</t>
        </r>
      </text>
    </comment>
    <comment ref="C39" authorId="1" shapeId="0" xr:uid="{00000000-0006-0000-0100-000020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8128 1 + 8128 2 + 8128 3 + 8128 4 + 8128 5 +8128 6 + 8128 7 + 8128 8 + 8128 9</t>
        </r>
      </text>
    </comment>
    <comment ref="C40" authorId="1" shapeId="0" xr:uid="{00000000-0006-0000-0100-000021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pouze rozpočtové údaje podle metodiky stanovené správcem programu.</t>
        </r>
      </text>
    </comment>
    <comment ref="C41" authorId="1" shapeId="0" xr:uid="{00000000-0006-0000-0100-000022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8121S + 8124 + 8125 + 8126S + 8127S +  8128S + 8129</t>
        </r>
      </text>
    </comment>
    <comment ref="C42" authorId="1" shapeId="0" xr:uid="{00000000-0006-0000-0100-000023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úhrady splátek návratných finančních výpomocí poskytnutých ze státního rozpočtu.</t>
        </r>
      </text>
    </comment>
    <comment ref="C43" authorId="1" shapeId="0" xr:uid="{00000000-0006-0000-0100-000024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jistin úvěrů zaručených vládou ČR.</t>
        </r>
      </text>
    </comment>
    <comment ref="C44" authorId="1" shapeId="0" xr:uid="{00000000-0006-0000-0100-000025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jistin komerčních úvěrů poskytnutých bez záruky vlády ČR.</t>
        </r>
      </text>
    </comment>
    <comment ref="C45" authorId="1" shapeId="0" xr:uid="{00000000-0006-0000-0100-000026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příspěvky poskytované na základě smlouvy o sdružení prostředků k pořízení nebo technickému zhodnocení dlouhodobého hmotného majetku.</t>
        </r>
      </text>
    </comment>
    <comment ref="C46" authorId="1" shapeId="0" xr:uid="{00000000-0006-0000-0100-000027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dodavatelských úvěrů tj.úvěrů, které budou poskytnuty v rámci smluv o energetických službách v systému Energy performance contracting  uzavíraných podle metodických pokynů  vydaných MPO, nebo dodavatelských úvěrů odsouhlasených MF.</t>
        </r>
      </text>
    </comment>
    <comment ref="C47" authorId="1" shapeId="0" xr:uid="{00000000-0006-0000-0100-000028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finanční potřeby,které nelze zařadit do řádků 8139 1 a 8139 2.</t>
        </r>
      </text>
    </comment>
    <comment ref="C48" authorId="1" shapeId="0" xr:uid="{00000000-0006-0000-0100-000029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8139 1 + 8139 2 + 8139 9</t>
        </r>
      </text>
    </comment>
    <comment ref="C49" authorId="1" shapeId="0" xr:uid="{00000000-0006-0000-0100-00002A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 812 S + 8130 + 8131 + 8132 + 8133 S</t>
        </r>
      </text>
    </comment>
    <comment ref="C51" authorId="1" shapeId="0" xr:uid="{00000000-0006-0000-0100-00002B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veškeré vlastní zdroje kterými disponuje investor tj.odpisy,rozdělení zisku,výnosy z prodeje dlouhodobého majetku atd.</t>
        </r>
      </text>
    </comment>
    <comment ref="C52" authorId="1" shapeId="0" xr:uid="{00000000-0006-0000-0100-00002C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přijaté bankovní úvěry,u kterých se neuvažuje resp.nebyla poskytnuta záruka schválená vládou. </t>
        </r>
      </text>
    </comment>
    <comment ref="C53" authorId="1" shapeId="0" xr:uid="{00000000-0006-0000-0100-00002D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úvěry,u kterých se počítá resp.byla poskytnuta záruka schválená vládou, určené na financování investičních akcí stanovených MF v rámci schválené dokumentace programu. Příjemcem úvěru bude Konsolidační banka s.p.ú.  (KoB) nebo Česko moravská záruční a rozvojová banka  (ČMZRB), které budou provádět úhrady faktur za provedené práce a dodávky a poskytovat zálohy dodavatelům podle pravidel dohodnutých mezi MF a těmito bankami s tím,že investor účtuje o těchto úhradách způsobem stanoveným ministerstvem financí.</t>
        </r>
      </text>
    </comment>
    <comment ref="C54" authorId="1" shapeId="0" xr:uid="{00000000-0006-0000-0100-00002E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zaručené úvěry jiného druhu než je uvedeno v řádku 8143 1 </t>
        </r>
      </text>
    </comment>
    <comment ref="C55" authorId="1" shapeId="0" xr:uid="{00000000-0006-0000-0100-00002F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8143 1 + 8143 9</t>
        </r>
      </text>
    </comment>
    <comment ref="C56" authorId="3" shapeId="0" xr:uid="{00000000-0006-0000-0100-000030000000}">
      <text>
        <r>
          <rPr>
            <b/>
            <sz val="8"/>
            <color indexed="81"/>
            <rFont val="Tahoma"/>
            <family val="2"/>
            <charset val="238"/>
          </rPr>
          <t xml:space="preserve">MF : </t>
        </r>
        <r>
          <rPr>
            <sz val="8"/>
            <color indexed="81"/>
            <rFont val="Tahoma"/>
            <family val="2"/>
            <charset val="238"/>
          </rPr>
          <t xml:space="preserve">
Uvádí se návratná finanční výpomoc poskytnutá příspěvkové organizaci a ostatním subj. ze státního rozpočtu na pořízení nebo technické zhodnocení dlouhodobého majetku, v souladu se schválenou dokumentací programu.Podmínky pro čerpání prostředků státního rozpočtu stanoví správce programu rozhodnutím, obsahující mimo jiné též závazné věcné, časové a finanční parametry, které budou vyhodnoceny po dokončení realizace akce. Uvádí se posledně platný rozpočet (skutečné čerpání výdajů státního rozpočtu.
</t>
        </r>
      </text>
    </comment>
    <comment ref="C57" authorId="3" shapeId="0" xr:uid="{00000000-0006-0000-0100-000031000000}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 
Uvádí se převody nečerpané návratné finanční výpomoci do následujícího roku podle zákona č.218/2000 Sb.,prostřednictvím rezervního fondu správce programu
</t>
        </r>
      </text>
    </comment>
    <comment ref="C58" authorId="3" shapeId="0" xr:uid="{00000000-0006-0000-0100-000032000000}">
      <text>
        <r>
          <rPr>
            <b/>
            <sz val="8"/>
            <color indexed="81"/>
            <rFont val="Tahoma"/>
            <family val="2"/>
            <charset val="238"/>
          </rPr>
          <t xml:space="preserve">MF : 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nečerpané návratné finanční výpomoci do následujícího roku podle zvláštních předpisů,prostřednictvím Národního fondu obdobně jako v ř.8144 2
</t>
        </r>
      </text>
    </comment>
    <comment ref="C59" authorId="3" shapeId="0" xr:uid="{00000000-0006-0000-0100-000033000000}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nečerpané návratné finanční výpomoci do následujícího roku podle zvláštních předpisů,prostřednictvím Státních finančních aktiv obdobně jako v ř.8144 3</t>
        </r>
      </text>
    </comment>
    <comment ref="C60" authorId="1" shapeId="0" xr:uid="{00000000-0006-0000-0100-000034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8144 1 až 8144 4</t>
        </r>
      </text>
    </comment>
    <comment ref="C61" authorId="1" shapeId="0" xr:uid="{00000000-0006-0000-0100-000035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účelově určené výdaje rozpočtové organizace, dotace příspěvkové organizaci, a dotace ostatním subj. ze státního rozpočtu na pořízení nebo technické zhodnocení dlouhodobého majetku, v souladu se schválenou dokumentací programu.Podmínky pro čerpání prostředků státního rozpočtu stanoví správce programu rozhodnutím, obsahující mimo jiné též závazné věcné, časové a finanční parametry, které budou vyhodnoceny po dokončení realizace akce. Obdobně jako v řádku 8144 1 se uvádí posledně platný rozpočet (skutečně čerpané výdaje).</t>
        </r>
      </text>
    </comment>
    <comment ref="C62" authorId="3" shapeId="0" xr:uid="{00000000-0006-0000-0100-000036000000}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zákona č.218/2000 Sb.,prostřednictvím rezervního fondu správce programu obdobně jako je uvedeno v ř.8144 2.</t>
        </r>
      </text>
    </comment>
    <comment ref="C63" authorId="3" shapeId="0" xr:uid="{00000000-0006-0000-0100-000037000000}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zvláštních předpisů,prostřednictvím Národního fondu obdobně jako je uvedeno v ř.8144 3.</t>
        </r>
      </text>
    </comment>
    <comment ref="C64" authorId="3" shapeId="0" xr:uid="{00000000-0006-0000-0100-000038000000}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zvláštních předpisů,prostřednictvím Státních finančních aktiv obdobně jako je uvedeno v ř.8144 3.</t>
        </r>
      </text>
    </comment>
    <comment ref="C65" authorId="1" shapeId="0" xr:uid="{00000000-0006-0000-0100-000039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8145 1 až 8145 4 </t>
        </r>
      </text>
    </comment>
    <comment ref="C66" authorId="1" shapeId="0" xr:uid="{00000000-0006-0000-0100-00003A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účelově určené výdaje rozpočtových organizací, dotace příspěvkovým orgnizacím  a dotace ostatním subj. ze státního rozpočtu na pořízení nebo technické zhodnocení majetku, které jsou poskytovány na rozhodující invest. akce zabezpečující cíle schváleného programu.Registraci akce v ISPROFIN, souhlas s jejím zadáním a rozhodnutí obsahující závazné parametry a podmínky čerpání prostředků státního rozpočtu vydává správce programu a to pouze se souhlasem MF. Obdobně jako v řádcích 8144 1 a 8145 1 se uvádí posledně platný rozpočet.</t>
        </r>
      </text>
    </comment>
    <comment ref="C67" authorId="3" shapeId="0" xr:uid="{00000000-0006-0000-0100-00003B000000}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zákona č.218/2000 Sb.,prostřednictvím rezervního fondu správce programu obdobně jako je uvedeno v ř.8145 2.</t>
        </r>
      </text>
    </comment>
    <comment ref="C68" authorId="3" shapeId="0" xr:uid="{00000000-0006-0000-0100-00003C000000}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zvláštních předpisů,prostřednictvím Národního fondu obdobně jako je uvedeno v ř.8145 3.</t>
        </r>
      </text>
    </comment>
    <comment ref="C69" authorId="3" shapeId="0" xr:uid="{00000000-0006-0000-0100-00003D000000}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zvláštních předpisů,prostřednictvím Státních finančních aktiv obdobně jako je uvedeno v ř.8145 3.</t>
        </r>
      </text>
    </comment>
    <comment ref="C70" authorId="1" shapeId="0" xr:uid="{00000000-0006-0000-0100-00003E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8146 1 až 8146 4</t>
        </r>
      </text>
    </comment>
    <comment ref="C71" authorId="1" shapeId="0" xr:uid="{00000000-0006-0000-0100-00003F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životního prostředí.</t>
        </r>
      </text>
    </comment>
    <comment ref="C72" authorId="4" shapeId="0" xr:uid="{00000000-0006-0000-0100-000040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dopravní infrastruktury.</t>
        </r>
      </text>
    </comment>
    <comment ref="C73" authorId="1" shapeId="0" xr:uid="{00000000-0006-0000-0100-000041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rozvoje bydlení</t>
        </r>
      </text>
    </comment>
    <comment ref="C74" authorId="1" shapeId="0" xr:uid="{00000000-0006-0000-0100-000042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jiných než výše uvedených státních fondů</t>
        </r>
      </text>
    </comment>
    <comment ref="C75" authorId="1" shapeId="0" xr:uid="{00000000-0006-0000-0100-000043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8147 1 + 8147 2 + 8147 3 + 8147 9</t>
        </r>
      </text>
    </comment>
    <comment ref="C76" authorId="1" shapeId="0" xr:uid="{00000000-0006-0000-0100-000044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Dotace poskytnutá z rozpočtu obce</t>
        </r>
      </text>
    </comment>
    <comment ref="C77" authorId="1" shapeId="0" xr:uid="{00000000-0006-0000-0100-000045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Dotace poskytnutá z rozpočtu okresu (okresního úřadu)</t>
        </r>
      </text>
    </comment>
    <comment ref="C78" authorId="1" shapeId="0" xr:uid="{00000000-0006-0000-0100-000046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Dotace poskytnutá z rozpočtu kraje (krajského úřadu)</t>
        </r>
      </text>
    </comment>
    <comment ref="C79" authorId="1" shapeId="0" xr:uid="{00000000-0006-0000-0100-000047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8148 1 + 8148 2 + 8148 3</t>
        </r>
      </text>
    </comment>
    <comment ref="C80" authorId="1" shapeId="0" xr:uid="{00000000-0006-0000-0100-000048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příspěvky od jiných investorů na základě smlouvy o sdružení finančních prostředků.</t>
        </r>
      </text>
    </comment>
    <comment ref="C81" authorId="1" shapeId="0" xr:uid="{00000000-0006-0000-0100-000049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přijaté dodavatelské úvěry tj.úvěry,které budou poskytnuty v rámci smluv o energetických službách v systému EPC (Energy performance contracting) uzavíraných podle metodických pokynů "Aplikace metody EPC ve veřejném sektoru" vydaných MPO v roce 1999,nebo dodavatelských úvěrů jejichž přijetí bude předem odsouhlaseno MF. </t>
        </r>
      </text>
    </comment>
    <comment ref="C82" authorId="1" shapeId="0" xr:uid="{00000000-0006-0000-0100-00004A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finanční zdroje,které nelze zařadit do řádků 8149 1 až 8149 2.</t>
        </r>
      </text>
    </comment>
    <comment ref="C83" authorId="1" shapeId="0" xr:uid="{00000000-0006-0000-0100-00004B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8149 1 + 8149 2 + 8149 9</t>
        </r>
      </text>
    </comment>
    <comment ref="C84" authorId="1" shapeId="0" xr:uid="{00000000-0006-0000-0100-00004C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PHARE</t>
        </r>
      </text>
    </comment>
    <comment ref="R84" authorId="1" shapeId="0" xr:uid="{00000000-0006-0000-0100-00004D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PHARE</t>
        </r>
      </text>
    </comment>
    <comment ref="C85" authorId="1" shapeId="0" xr:uid="{00000000-0006-0000-0100-00004E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SAPARD</t>
        </r>
      </text>
    </comment>
    <comment ref="R85" authorId="1" shapeId="0" xr:uid="{00000000-0006-0000-0100-00004F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SAPARD</t>
        </r>
      </text>
    </comment>
    <comment ref="C86" authorId="1" shapeId="0" xr:uid="{00000000-0006-0000-0100-000050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ISPA</t>
        </r>
      </text>
    </comment>
    <comment ref="R86" authorId="1" shapeId="0" xr:uid="{00000000-0006-0000-0100-000051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ISPA</t>
        </r>
      </text>
    </comment>
    <comment ref="C87" authorId="1" shapeId="0" xr:uid="{00000000-0006-0000-0100-000052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kohezního fondu EU </t>
        </r>
      </text>
    </comment>
    <comment ref="R87" authorId="1" shapeId="0" xr:uid="{00000000-0006-0000-0100-000053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kohezního fondu EU </t>
        </r>
      </text>
    </comment>
    <comment ref="C88" authorId="1" shapeId="0" xr:uid="{00000000-0006-0000-0100-000054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strukturálních fondů EU </t>
        </r>
      </text>
    </comment>
    <comment ref="R88" authorId="1" shapeId="0" xr:uid="{00000000-0006-0000-0100-000055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strukturálních fondů EU </t>
        </r>
      </text>
    </comment>
    <comment ref="C89" authorId="1" shapeId="0" xr:uid="{00000000-0006-0000-0100-000056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prostředky poskytnuté jinými než výše uvedenými fondy EU </t>
        </r>
      </text>
    </comment>
    <comment ref="R89" authorId="1" shapeId="0" xr:uid="{00000000-0006-0000-0100-000057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prostředky poskytnuté jinými než výše uvedenými fondy EU </t>
        </r>
      </text>
    </comment>
    <comment ref="C90" authorId="1" shapeId="0" xr:uid="{00000000-0006-0000-0100-000058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8151 1 + 8151 2 + 8151 3 + 8151 4 + 8151 5 + 8151 9</t>
        </r>
      </text>
    </comment>
    <comment ref="C91" authorId="1" shapeId="0" xr:uid="{00000000-0006-0000-0100-000059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prostředky poskytnuté členskými zeměmi na financování bezpečnostních investic schválených orgány NATO.</t>
        </r>
      </text>
    </comment>
    <comment ref="C92" authorId="1" shapeId="0" xr:uid="{00000000-0006-0000-0100-00005A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prostředky poskytnuté jinými než výše uvedenými fondy NATO</t>
        </r>
      </text>
    </comment>
    <comment ref="C93" authorId="1" shapeId="0" xr:uid="{00000000-0006-0000-0100-00005B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8152 1 + 8152 9</t>
        </r>
      </text>
    </comment>
    <comment ref="C94" authorId="1" shapeId="0" xr:uid="{00000000-0006-0000-0100-00005C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zdroje ze zahraničí, které nelze zařadit do výše uvedených řádků.</t>
        </r>
      </text>
    </comment>
    <comment ref="C95" authorId="1" shapeId="0" xr:uid="{00000000-0006-0000-0100-00005D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8159+8152 S+8151 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 Milan, Ing.</author>
  </authors>
  <commentList>
    <comment ref="D7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Janko Milan, Ing.:</t>
        </r>
        <r>
          <rPr>
            <sz val="9"/>
            <color indexed="81"/>
            <rFont val="Tahoma"/>
            <family val="2"/>
            <charset val="238"/>
          </rPr>
          <t xml:space="preserve">
Vyfiltrovat prázdné řádky</t>
        </r>
      </text>
    </comment>
  </commentList>
</comments>
</file>

<file path=xl/sharedStrings.xml><?xml version="1.0" encoding="utf-8"?>
<sst xmlns="http://schemas.openxmlformats.org/spreadsheetml/2006/main" count="251" uniqueCount="211">
  <si>
    <t>ZÁMĚR PROJEKTU</t>
  </si>
  <si>
    <t xml:space="preserve">VZOR  80 </t>
  </si>
  <si>
    <t>NÁZEV AKCE</t>
  </si>
  <si>
    <t>ČÍSLO AKCE</t>
  </si>
  <si>
    <t>INVESTOR</t>
  </si>
  <si>
    <t>Správa železnic, státní organizace</t>
  </si>
  <si>
    <t>IČ:</t>
  </si>
  <si>
    <t xml:space="preserve"> Rodné číslo (v případě,že účastník nemá IČ) :</t>
  </si>
  <si>
    <t>-</t>
  </si>
  <si>
    <t xml:space="preserve"> TERMÍNY PŔÍPRAVY A REALIZACE AKCE (mm.rrrr) :</t>
  </si>
  <si>
    <t xml:space="preserve"> Název etapy</t>
  </si>
  <si>
    <t xml:space="preserve"> zahájení</t>
  </si>
  <si>
    <t>dokončení</t>
  </si>
  <si>
    <t xml:space="preserve"> Vypracování a schválení projektové dokumentace </t>
  </si>
  <si>
    <t xml:space="preserve"> Zadání akce (stavební části stavby)  </t>
  </si>
  <si>
    <t xml:space="preserve"> Zadání  technologické části stavby (strojů a zařízení)*</t>
  </si>
  <si>
    <t xml:space="preserve"> Realizace akce (stavební části stavby)</t>
  </si>
  <si>
    <t xml:space="preserve"> Realizace technologické části stavby (strojů a zařízení)*</t>
  </si>
  <si>
    <t xml:space="preserve"> Závěrečné vyhodnocení akce</t>
  </si>
  <si>
    <t xml:space="preserve"> ROZHODUJÍCÍ PROJEKTOVANÉ PARAMETRY :</t>
  </si>
  <si>
    <t xml:space="preserve"> Název parametru</t>
  </si>
  <si>
    <t xml:space="preserve"> měr.jednotka</t>
  </si>
  <si>
    <t xml:space="preserve"> hodnota parametru</t>
  </si>
  <si>
    <t xml:space="preserve"> Pozn.:</t>
  </si>
  <si>
    <t>* v případě, že technologická část stavby nebude zadávána současně se stavbou.</t>
  </si>
  <si>
    <t xml:space="preserve"> </t>
  </si>
  <si>
    <t xml:space="preserve">                   BILANCE PLÁNOVANÝCH INVESTIČNÍCH POTŘEB A ZDROJŮ FINANCOVÁNÍ AKCE</t>
  </si>
  <si>
    <t>VZOR 81</t>
  </si>
  <si>
    <t xml:space="preserve">     Smíšená CÚ</t>
  </si>
  <si>
    <r>
      <t xml:space="preserve">Vyplnění formuláře 
</t>
    </r>
    <r>
      <rPr>
        <b/>
        <sz val="12"/>
        <color indexed="8"/>
        <rFont val="Calibri"/>
        <family val="2"/>
        <charset val="238"/>
        <scheme val="minor"/>
      </rPr>
      <t>VZOR 82</t>
    </r>
  </si>
  <si>
    <t>NE</t>
  </si>
  <si>
    <t>Skut.</t>
  </si>
  <si>
    <t>Aktuál.</t>
  </si>
  <si>
    <t>Skutečnost</t>
  </si>
  <si>
    <t xml:space="preserve"> Plánované plnění:</t>
  </si>
  <si>
    <t>Zbývá</t>
  </si>
  <si>
    <t>Hodnota</t>
  </si>
  <si>
    <t xml:space="preserve"> v mil.Kč na 3 des.místa</t>
  </si>
  <si>
    <t>do 31.12.</t>
  </si>
  <si>
    <t>rok</t>
  </si>
  <si>
    <t>akt.roku</t>
  </si>
  <si>
    <t xml:space="preserve">  v roce</t>
  </si>
  <si>
    <t>v roce</t>
  </si>
  <si>
    <t xml:space="preserve">  po 1.1.</t>
  </si>
  <si>
    <t>ukazatele</t>
  </si>
  <si>
    <t xml:space="preserve">  Č.ř.</t>
  </si>
  <si>
    <t xml:space="preserve">  N á z e v   u k a z a t e l e</t>
  </si>
  <si>
    <t>CELKEM</t>
  </si>
  <si>
    <t xml:space="preserve">  Náklady inženýrské činnosti ve výstavbě</t>
  </si>
  <si>
    <t>Náklady inženýrské činnosti ve výstavbě</t>
  </si>
  <si>
    <t xml:space="preserve">  Náklady projektové  dokumentace</t>
  </si>
  <si>
    <t>Náklady projektové  dokumentace</t>
  </si>
  <si>
    <t xml:space="preserve">  Náklady na výkupy pozemků určených k zástavbě</t>
  </si>
  <si>
    <t>Náklady na výkupy pozemků určených k zástavbě</t>
  </si>
  <si>
    <t xml:space="preserve">  Náklady na výkupy nemovitostí podmiňující výstavbu</t>
  </si>
  <si>
    <t>Náklady na výkupy nemovitostí podmiňující výstavbu</t>
  </si>
  <si>
    <t xml:space="preserve">  Jiné náklady přípravy a zabezpečení výstavby</t>
  </si>
  <si>
    <t>Jiné náklady přípravy a zabezpečení výstavby</t>
  </si>
  <si>
    <t>S</t>
  </si>
  <si>
    <t xml:space="preserve"> Náklady přípravy a zabezpečení výstavby</t>
  </si>
  <si>
    <t xml:space="preserve"> Náklady stavební části stavby</t>
  </si>
  <si>
    <t xml:space="preserve"> Náklady technologické části stavby</t>
  </si>
  <si>
    <t xml:space="preserve">  Náklady na dopravní prostředky</t>
  </si>
  <si>
    <t xml:space="preserve">  Náklady na výpočetní techniku</t>
  </si>
  <si>
    <t xml:space="preserve"> REZERVA na úhradu investičních nákladů</t>
  </si>
  <si>
    <t xml:space="preserve">  Náklady na vojenskou techniku a zařízení</t>
  </si>
  <si>
    <t xml:space="preserve">  Náklady na zdravotnickou techniku a zařízení</t>
  </si>
  <si>
    <t xml:space="preserve">  Náklady na jiné než výše uvedené stroje a zařízení</t>
  </si>
  <si>
    <t xml:space="preserve"> Náklady na stroje a zařízení </t>
  </si>
  <si>
    <t xml:space="preserve">  Náklady na programové vybavení</t>
  </si>
  <si>
    <t xml:space="preserve">  Náklady na ocenitelná práva</t>
  </si>
  <si>
    <t xml:space="preserve">  Nákl.na nehmotné výsledky výzkumné a obd.činnosti</t>
  </si>
  <si>
    <t xml:space="preserve">  Nákl.na nehmot.dlouhodobý majetek výše neuvedený</t>
  </si>
  <si>
    <t xml:space="preserve"> Náklady na nehmotný investiční majetek </t>
  </si>
  <si>
    <t xml:space="preserve">  Náklady na pěstitelské celky trvalých porostů</t>
  </si>
  <si>
    <t xml:space="preserve">  Odvody a poplatky za odnětí zemědělské a lesní půdy</t>
  </si>
  <si>
    <t xml:space="preserve">  Náklady úplatného převodu pozemků</t>
  </si>
  <si>
    <t xml:space="preserve">  Náklady úplatného převodu nemovitostí</t>
  </si>
  <si>
    <t xml:space="preserve">  Úroky z úvěrů bez státní záruky</t>
  </si>
  <si>
    <t xml:space="preserve">  Úroky z úvěrů se státní zárukou</t>
  </si>
  <si>
    <t xml:space="preserve">  Úroky z dodavatelských úvěrů</t>
  </si>
  <si>
    <t xml:space="preserve">  Náklady na zajištění dodávek energií zahrnované do HIM</t>
  </si>
  <si>
    <t xml:space="preserve">  Ostatní investiční náklady výše neuvedené</t>
  </si>
  <si>
    <t xml:space="preserve"> Investiční náklady ostatní celkem </t>
  </si>
  <si>
    <t xml:space="preserve"> INVESTIČNÍ NÁKLADY CELKEM</t>
  </si>
  <si>
    <t xml:space="preserve"> Splátky návratných fin.výpomocí ze stát.rozpočtu</t>
  </si>
  <si>
    <t xml:space="preserve"> Splátky úvěrů poskytnutých se státní zárukou</t>
  </si>
  <si>
    <t xml:space="preserve"> Splátky úvěrů poskytnutých bez státní záruky</t>
  </si>
  <si>
    <t xml:space="preserve">  Příspěvky poskytnuté na sdruženou akci</t>
  </si>
  <si>
    <t xml:space="preserve">  Splátky dodavatelských úvěrů</t>
  </si>
  <si>
    <t xml:space="preserve">  Jiné investiční potřeby výše neuvedené</t>
  </si>
  <si>
    <t xml:space="preserve"> Ostatní investiční potřeby </t>
  </si>
  <si>
    <t xml:space="preserve"> SOUHRN INVESTIČNÍCH POTŘEB </t>
  </si>
  <si>
    <t xml:space="preserve"> Vlastní zdroje účastníka programu</t>
  </si>
  <si>
    <t xml:space="preserve"> Úvěry poskytnuté bez státní záruky </t>
  </si>
  <si>
    <t xml:space="preserve"> Úvěry se státní zárukou přijaté KoB nebo ČMZRB</t>
  </si>
  <si>
    <t xml:space="preserve"> Úvěry poskytnuté se státní zárukou ostatní </t>
  </si>
  <si>
    <t xml:space="preserve"> Úvěry poskytnuté se státní zárukou </t>
  </si>
  <si>
    <t xml:space="preserve"> Návratné fin.výpomoci (NFV) - posledně platný rozpočet</t>
  </si>
  <si>
    <t xml:space="preserve"> NFV - převody do násl.roku ( -,+) prostř.rezervního fondu</t>
  </si>
  <si>
    <t xml:space="preserve"> NFV - převody do násl.roku ( -,+) prostř.Národního fondu</t>
  </si>
  <si>
    <t xml:space="preserve"> NFV - převody do násl.roku ( -,+) prostř.Státních fin.aktiv</t>
  </si>
  <si>
    <t xml:space="preserve"> Návratné finanční výpomoci ze státního rozpočtu</t>
  </si>
  <si>
    <t xml:space="preserve"> Systémově určené výdaje (SUV) - posledně platný rozpočet</t>
  </si>
  <si>
    <t xml:space="preserve"> SUV - převody do násl.roku ( -,+) prostř.rezervního fondu</t>
  </si>
  <si>
    <t xml:space="preserve"> SUV - převody do násl.roku ( -,+) prostř.Národního fondu</t>
  </si>
  <si>
    <t xml:space="preserve"> SUV - převody do násl.roku ( -,+) prostř.Státních fin.aktiv</t>
  </si>
  <si>
    <t xml:space="preserve"> Systémově určené výdaje státního rozpočtu</t>
  </si>
  <si>
    <t xml:space="preserve"> Individuálně posuzované výdaje (IPV) -posledně platný rozp.</t>
  </si>
  <si>
    <t xml:space="preserve"> IPV - převody do násl.roku ( -,+) prostř.rezervního fondu</t>
  </si>
  <si>
    <t xml:space="preserve"> IPV - převody do násl.roku ( -,+) prostř.Národního fondu</t>
  </si>
  <si>
    <t xml:space="preserve"> IPV - převody do násl.roku ( -,+) prostř.Státních fin.aktiv</t>
  </si>
  <si>
    <t xml:space="preserve"> Individuálně posuzované výdaje státního rozpočtu</t>
  </si>
  <si>
    <t xml:space="preserve"> Dotace ze Státního fondu životního prostředí</t>
  </si>
  <si>
    <t xml:space="preserve"> Dotace ze Státního  fondu dopravní infrastruktury</t>
  </si>
  <si>
    <t xml:space="preserve"> Dotace ze Státního  fondu rozvoje bydlení</t>
  </si>
  <si>
    <t xml:space="preserve"> Dotace z jiných státních fondů</t>
  </si>
  <si>
    <t xml:space="preserve"> Dotace poskytnuté ze státních fondů</t>
  </si>
  <si>
    <t xml:space="preserve"> Dotace z rozpočtu obce</t>
  </si>
  <si>
    <t xml:space="preserve"> Dotace z rozpočtu okresu</t>
  </si>
  <si>
    <t xml:space="preserve"> Dotace z rozpočtu kraje</t>
  </si>
  <si>
    <t>Vložit hodnotu</t>
  </si>
  <si>
    <t>Výběr dotace</t>
  </si>
  <si>
    <t xml:space="preserve"> Dotace z územních rozpočtů</t>
  </si>
  <si>
    <t xml:space="preserve"> Příspěvky přijaté na sdruženou akci</t>
  </si>
  <si>
    <t xml:space="preserve"> Dodavatelské úvěry</t>
  </si>
  <si>
    <t xml:space="preserve"> Jiné cizí zdroje tuzemské výše neuvedené</t>
  </si>
  <si>
    <r>
      <t xml:space="preserve">Míra nedostatku financování
</t>
    </r>
    <r>
      <rPr>
        <i/>
        <sz val="8"/>
        <color indexed="8"/>
        <rFont val="Calibri"/>
        <family val="2"/>
        <charset val="238"/>
        <scheme val="minor"/>
      </rPr>
      <t>(dle finanční analýzy CBA)</t>
    </r>
  </si>
  <si>
    <t>Volba dotace</t>
  </si>
  <si>
    <t xml:space="preserve"> Jiné zdroje tuzemské </t>
  </si>
  <si>
    <t xml:space="preserve"> Dotace z fondu PHARE</t>
  </si>
  <si>
    <t xml:space="preserve"> Dotace z fondu SAPARD</t>
  </si>
  <si>
    <t xml:space="preserve"> Dotace z fondu ISPA</t>
  </si>
  <si>
    <t xml:space="preserve"> Dotace z kohezniho fondu EU</t>
  </si>
  <si>
    <t xml:space="preserve"> Dotace ze strukturálních fondů EU</t>
  </si>
  <si>
    <t xml:space="preserve"> Dotace z jiných fondů EU </t>
  </si>
  <si>
    <t xml:space="preserve"> Dotace poskytnuté z fondů EU </t>
  </si>
  <si>
    <t xml:space="preserve"> Dotace z fondu NATO na bezpečnostní investice</t>
  </si>
  <si>
    <t xml:space="preserve"> Dotace z jiných fondů NATO</t>
  </si>
  <si>
    <t xml:space="preserve"> Dotace z fondů NATO</t>
  </si>
  <si>
    <t xml:space="preserve"> Jiné zahraniční zdroje výše neuvedené</t>
  </si>
  <si>
    <t xml:space="preserve"> SOUHRN INVESTIČNÍCH ZDROJŮ </t>
  </si>
  <si>
    <t>SPECIFIKACE STAVEBNÍCH OBJEKTŮ A PROVOZNÍCH SOUBORŮ  AKCE</t>
  </si>
  <si>
    <t>VZOR  83</t>
  </si>
  <si>
    <t>Příklad specifikace členění nákladů dle profesí zatříděných ve kategoriích monitoringu (3SO/3PS):</t>
  </si>
  <si>
    <t>Monitorovací kategorie</t>
  </si>
  <si>
    <t>Členění dle profesní odbornosti</t>
  </si>
  <si>
    <t>Náklady
v mil Kč</t>
  </si>
  <si>
    <t>číslo řádku</t>
  </si>
  <si>
    <t>STAVEBNÍ OBJEKTY A PROVOZNÍ SOUBORY *</t>
  </si>
  <si>
    <t>náklady realizace celkem 
mil. Kč</t>
  </si>
  <si>
    <t>E.1.1.1</t>
  </si>
  <si>
    <t>Železniční svršek</t>
  </si>
  <si>
    <t>E.1.1.2</t>
  </si>
  <si>
    <t>Železniční spodek</t>
  </si>
  <si>
    <t>E.1.2</t>
  </si>
  <si>
    <t>Nástupiště</t>
  </si>
  <si>
    <t>E.1.3</t>
  </si>
  <si>
    <t>Železniční přejezdy</t>
  </si>
  <si>
    <t>E.1.4</t>
  </si>
  <si>
    <t>Mosty, propustky, zdi</t>
  </si>
  <si>
    <t>E.1.5</t>
  </si>
  <si>
    <t>Ostatní inženýrské objekty</t>
  </si>
  <si>
    <t>E.1.6</t>
  </si>
  <si>
    <t>Potrubní vedení</t>
  </si>
  <si>
    <t>E.1.7</t>
  </si>
  <si>
    <t>Železniční tunely</t>
  </si>
  <si>
    <t>E.1.8</t>
  </si>
  <si>
    <t>Pozemní komunikace</t>
  </si>
  <si>
    <t>E.1.9</t>
  </si>
  <si>
    <t>Kabelovody, kolektory</t>
  </si>
  <si>
    <t>E.1.10</t>
  </si>
  <si>
    <t>Protihlukové objekty</t>
  </si>
  <si>
    <t>E.2</t>
  </si>
  <si>
    <t>Pozemní stavební objekty</t>
  </si>
  <si>
    <t>E.3.1</t>
  </si>
  <si>
    <t>Trakční vedení</t>
  </si>
  <si>
    <t>E.3.2</t>
  </si>
  <si>
    <t>Napájecí stanice (měnírna, trakční transformovna) – stavební část</t>
  </si>
  <si>
    <t>E.3.3</t>
  </si>
  <si>
    <t>Spínací stanice – stavební část</t>
  </si>
  <si>
    <t>E.3.4</t>
  </si>
  <si>
    <t>Ohřev výměn (elektrický - EOV, plynový - POV)</t>
  </si>
  <si>
    <t>E.3.5</t>
  </si>
  <si>
    <t>Elektrické předtápěcí zařízení (EPZ)</t>
  </si>
  <si>
    <t>E.3.6</t>
  </si>
  <si>
    <t>Rozvodny vn, nn, osvětlení a dálkové ovládání odpojovačů</t>
  </si>
  <si>
    <t>E.3.7</t>
  </si>
  <si>
    <t>Ukolejnění kovových konstrukcí</t>
  </si>
  <si>
    <t>E.3.8</t>
  </si>
  <si>
    <t>Vnější uzemnění</t>
  </si>
  <si>
    <t>E.3.9</t>
  </si>
  <si>
    <t>Ostatní kabelizace</t>
  </si>
  <si>
    <t>D.1</t>
  </si>
  <si>
    <t>Železniční zabezpečovací zařízení</t>
  </si>
  <si>
    <t>D.2</t>
  </si>
  <si>
    <t>Železniční sdělovací zařízení</t>
  </si>
  <si>
    <t>D.3</t>
  </si>
  <si>
    <t>Silnoproudá technologie včetně DŘT</t>
  </si>
  <si>
    <t>D.4</t>
  </si>
  <si>
    <t>Ostatní technologická zařízení</t>
  </si>
  <si>
    <t>Celkem v mil. Kč</t>
  </si>
  <si>
    <t>zastavěná plocha objektu (stávající)</t>
  </si>
  <si>
    <t>m2</t>
  </si>
  <si>
    <t>zastavěná plocha objektu (nová)</t>
  </si>
  <si>
    <t>celková užitná plocha objektu (stávající)</t>
  </si>
  <si>
    <t>celková užitná plocha objektu (nová)</t>
  </si>
  <si>
    <t>další upravované plochy a pozemky</t>
  </si>
  <si>
    <t>Rekonstrukce výpravní budovy v ŽST Praha Smíchov</t>
  </si>
  <si>
    <t>Rekonstrukce výpravní budovy v žst. Praha Smíchov</t>
  </si>
  <si>
    <t>Rekonstrukce výpravní budovy v žst. Praha-Smíchov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</si>
</sst>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General_)"/>
    <numFmt numFmtId="165" formatCode="mm/yyyy"/>
    <numFmt numFmtId="166" formatCode="###\ ###\ ####"/>
    <numFmt numFmtId="167" formatCode="##\ ###\ ###"/>
    <numFmt numFmtId="168" formatCode="#,##0.000"/>
    <numFmt numFmtId="169" formatCode="#,##0.000000"/>
    <numFmt numFmtId="170" formatCode="0.0"/>
  </numFmts>
  <fonts count="59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2"/>
      <name val="Arial CE"/>
      <family val="2"/>
      <charset val="238"/>
    </font>
    <font>
      <sz val="12"/>
      <name val="Courier"/>
      <family val="1"/>
      <charset val="238"/>
    </font>
    <font>
      <b/>
      <sz val="14"/>
      <name val="Arial CE"/>
      <family val="2"/>
      <charset val="238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name val="Courier"/>
      <family val="1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color indexed="8"/>
      <name val="Courier"/>
      <family val="1"/>
      <charset val="238"/>
    </font>
    <font>
      <b/>
      <sz val="16"/>
      <color indexed="8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4"/>
      <name val="Arial"/>
      <family val="2"/>
      <charset val="238"/>
    </font>
    <font>
      <i/>
      <sz val="9"/>
      <name val="Calibri"/>
      <family val="2"/>
      <charset val="238"/>
      <scheme val="minor"/>
    </font>
    <font>
      <sz val="10"/>
      <name val="Arial CE"/>
      <charset val="238"/>
    </font>
    <font>
      <sz val="9"/>
      <color rgb="FFFF0000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sz val="10"/>
      <color rgb="FFFF0000"/>
      <name val="Arial CE"/>
      <charset val="238"/>
    </font>
    <font>
      <sz val="12"/>
      <color indexed="8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4"/>
      <color rgb="FFFF0000"/>
      <name val="Courier"/>
      <charset val="238"/>
    </font>
    <font>
      <b/>
      <sz val="8"/>
      <color indexed="10"/>
      <name val="Arial"/>
      <family val="2"/>
      <charset val="238"/>
    </font>
    <font>
      <sz val="11"/>
      <color indexed="81"/>
      <name val="Calibri"/>
      <family val="2"/>
      <charset val="238"/>
      <scheme val="minor"/>
    </font>
    <font>
      <b/>
      <sz val="11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6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0"/>
      <name val="Arial CE"/>
      <family val="2"/>
      <charset val="238"/>
    </font>
    <font>
      <i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1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3" fillId="0" borderId="0"/>
    <xf numFmtId="164" fontId="3" fillId="0" borderId="0"/>
    <xf numFmtId="0" fontId="31" fillId="0" borderId="0"/>
    <xf numFmtId="0" fontId="55" fillId="0" borderId="0"/>
    <xf numFmtId="0" fontId="55" fillId="0" borderId="0"/>
  </cellStyleXfs>
  <cellXfs count="541">
    <xf numFmtId="0" fontId="0" fillId="0" borderId="0" xfId="0"/>
    <xf numFmtId="0" fontId="2" fillId="0" borderId="0" xfId="1" applyFont="1" applyAlignment="1" applyProtection="1">
      <alignment horizontal="centerContinuous"/>
    </xf>
    <xf numFmtId="164" fontId="3" fillId="0" borderId="0" xfId="2" applyAlignment="1" applyProtection="1">
      <alignment horizontal="centerContinuous"/>
    </xf>
    <xf numFmtId="0" fontId="1" fillId="0" borderId="0" xfId="1" applyProtection="1"/>
    <xf numFmtId="0" fontId="5" fillId="0" borderId="5" xfId="1" applyFont="1" applyBorder="1" applyAlignment="1" applyProtection="1">
      <alignment vertical="center"/>
    </xf>
    <xf numFmtId="0" fontId="7" fillId="0" borderId="5" xfId="1" applyFont="1" applyBorder="1" applyAlignment="1" applyProtection="1">
      <alignment vertical="center"/>
    </xf>
    <xf numFmtId="0" fontId="7" fillId="0" borderId="6" xfId="1" applyFont="1" applyBorder="1" applyAlignment="1" applyProtection="1">
      <alignment vertical="center"/>
    </xf>
    <xf numFmtId="0" fontId="9" fillId="0" borderId="0" xfId="1" applyFont="1" applyBorder="1" applyAlignment="1" applyProtection="1">
      <alignment vertical="center"/>
    </xf>
    <xf numFmtId="164" fontId="7" fillId="0" borderId="0" xfId="2" applyFont="1" applyBorder="1" applyAlignment="1" applyProtection="1">
      <alignment vertical="center"/>
    </xf>
    <xf numFmtId="164" fontId="7" fillId="0" borderId="10" xfId="2" applyFont="1" applyBorder="1" applyAlignment="1" applyProtection="1">
      <alignment vertical="center"/>
    </xf>
    <xf numFmtId="164" fontId="11" fillId="2" borderId="0" xfId="2" applyFont="1" applyFill="1" applyBorder="1" applyAlignment="1" applyProtection="1">
      <alignment vertical="center"/>
    </xf>
    <xf numFmtId="164" fontId="8" fillId="2" borderId="21" xfId="2" applyFont="1" applyFill="1" applyBorder="1" applyAlignment="1" applyProtection="1">
      <alignment vertical="center" wrapText="1"/>
    </xf>
    <xf numFmtId="0" fontId="12" fillId="0" borderId="22" xfId="1" applyFont="1" applyBorder="1" applyAlignment="1" applyProtection="1">
      <alignment vertical="center" wrapText="1"/>
    </xf>
    <xf numFmtId="0" fontId="9" fillId="0" borderId="12" xfId="1" applyFont="1" applyBorder="1" applyAlignment="1" applyProtection="1">
      <alignment vertical="center"/>
    </xf>
    <xf numFmtId="164" fontId="8" fillId="2" borderId="30" xfId="2" applyFont="1" applyFill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 wrapText="1"/>
    </xf>
    <xf numFmtId="164" fontId="8" fillId="0" borderId="30" xfId="2" applyFont="1" applyFill="1" applyBorder="1" applyAlignment="1" applyProtection="1">
      <alignment vertical="center"/>
    </xf>
    <xf numFmtId="164" fontId="9" fillId="0" borderId="31" xfId="2" applyFont="1" applyBorder="1" applyAlignment="1" applyProtection="1">
      <alignment vertical="center"/>
    </xf>
    <xf numFmtId="164" fontId="7" fillId="0" borderId="32" xfId="2" applyFont="1" applyBorder="1" applyAlignment="1" applyProtection="1">
      <alignment vertical="center"/>
    </xf>
    <xf numFmtId="164" fontId="8" fillId="0" borderId="11" xfId="2" applyFont="1" applyFill="1" applyBorder="1" applyAlignment="1" applyProtection="1">
      <alignment vertical="center"/>
    </xf>
    <xf numFmtId="164" fontId="14" fillId="0" borderId="14" xfId="2" applyFont="1" applyBorder="1" applyAlignment="1" applyProtection="1">
      <alignment vertical="center"/>
    </xf>
    <xf numFmtId="164" fontId="9" fillId="0" borderId="14" xfId="2" applyFont="1" applyBorder="1" applyAlignment="1" applyProtection="1">
      <alignment vertical="center"/>
    </xf>
    <xf numFmtId="164" fontId="15" fillId="0" borderId="14" xfId="2" applyFont="1" applyFill="1" applyBorder="1" applyAlignment="1" applyProtection="1">
      <alignment horizontal="center" vertical="center"/>
    </xf>
    <xf numFmtId="164" fontId="15" fillId="0" borderId="33" xfId="2" applyFont="1" applyFill="1" applyBorder="1" applyAlignment="1" applyProtection="1">
      <alignment horizontal="center" vertical="center"/>
    </xf>
    <xf numFmtId="164" fontId="15" fillId="0" borderId="12" xfId="2" applyFont="1" applyFill="1" applyBorder="1" applyAlignment="1" applyProtection="1">
      <alignment horizontal="center" vertical="center"/>
    </xf>
    <xf numFmtId="164" fontId="13" fillId="0" borderId="14" xfId="2" applyFont="1" applyFill="1" applyBorder="1" applyAlignment="1" applyProtection="1">
      <alignment vertical="center"/>
    </xf>
    <xf numFmtId="164" fontId="13" fillId="0" borderId="15" xfId="2" applyFont="1" applyFill="1" applyBorder="1" applyAlignment="1" applyProtection="1">
      <alignment vertical="center"/>
    </xf>
    <xf numFmtId="164" fontId="11" fillId="0" borderId="34" xfId="2" applyFont="1" applyFill="1" applyBorder="1" applyAlignment="1" applyProtection="1">
      <alignment vertical="center"/>
      <protection locked="0"/>
    </xf>
    <xf numFmtId="164" fontId="15" fillId="0" borderId="35" xfId="2" applyFont="1" applyFill="1" applyBorder="1" applyAlignment="1" applyProtection="1">
      <alignment vertical="center"/>
      <protection locked="0"/>
    </xf>
    <xf numFmtId="164" fontId="15" fillId="0" borderId="36" xfId="2" applyFont="1" applyFill="1" applyBorder="1" applyAlignment="1" applyProtection="1">
      <alignment vertical="center"/>
      <protection locked="0"/>
    </xf>
    <xf numFmtId="0" fontId="14" fillId="0" borderId="39" xfId="1" applyFont="1" applyBorder="1" applyAlignment="1" applyProtection="1">
      <alignment vertical="center"/>
      <protection locked="0"/>
    </xf>
    <xf numFmtId="0" fontId="14" fillId="0" borderId="38" xfId="1" applyFont="1" applyBorder="1" applyAlignment="1" applyProtection="1">
      <alignment vertical="center"/>
      <protection locked="0"/>
    </xf>
    <xf numFmtId="165" fontId="15" fillId="3" borderId="40" xfId="2" applyNumberFormat="1" applyFont="1" applyFill="1" applyBorder="1" applyAlignment="1" applyProtection="1">
      <alignment horizontal="center" vertical="center"/>
      <protection locked="0"/>
    </xf>
    <xf numFmtId="0" fontId="1" fillId="0" borderId="0" xfId="1" applyProtection="1">
      <protection locked="0"/>
    </xf>
    <xf numFmtId="164" fontId="11" fillId="0" borderId="34" xfId="2" applyFont="1" applyFill="1" applyBorder="1" applyAlignment="1" applyProtection="1">
      <alignment vertical="center"/>
    </xf>
    <xf numFmtId="164" fontId="15" fillId="0" borderId="35" xfId="2" applyFont="1" applyFill="1" applyBorder="1" applyAlignment="1" applyProtection="1">
      <alignment vertical="center"/>
    </xf>
    <xf numFmtId="164" fontId="15" fillId="0" borderId="36" xfId="2" applyFont="1" applyFill="1" applyBorder="1" applyAlignment="1" applyProtection="1">
      <alignment vertical="center"/>
    </xf>
    <xf numFmtId="164" fontId="11" fillId="2" borderId="34" xfId="2" applyFont="1" applyFill="1" applyBorder="1" applyAlignment="1" applyProtection="1">
      <alignment vertical="center"/>
    </xf>
    <xf numFmtId="164" fontId="15" fillId="2" borderId="35" xfId="2" applyFont="1" applyFill="1" applyBorder="1" applyAlignment="1" applyProtection="1">
      <alignment vertical="center"/>
    </xf>
    <xf numFmtId="164" fontId="15" fillId="2" borderId="36" xfId="2" applyFont="1" applyFill="1" applyBorder="1" applyAlignment="1" applyProtection="1">
      <alignment vertical="center"/>
    </xf>
    <xf numFmtId="164" fontId="11" fillId="0" borderId="21" xfId="2" applyFont="1" applyFill="1" applyBorder="1" applyAlignment="1" applyProtection="1">
      <alignment vertical="center"/>
      <protection locked="0"/>
    </xf>
    <xf numFmtId="164" fontId="15" fillId="0" borderId="48" xfId="2" applyFont="1" applyFill="1" applyBorder="1" applyAlignment="1" applyProtection="1">
      <alignment vertical="center"/>
      <protection locked="0"/>
    </xf>
    <xf numFmtId="164" fontId="15" fillId="0" borderId="31" xfId="2" applyFont="1" applyFill="1" applyBorder="1" applyAlignment="1" applyProtection="1">
      <alignment vertical="center"/>
      <protection locked="0"/>
    </xf>
    <xf numFmtId="0" fontId="14" fillId="0" borderId="51" xfId="1" applyFont="1" applyBorder="1" applyAlignment="1" applyProtection="1">
      <alignment vertical="center"/>
      <protection locked="0"/>
    </xf>
    <xf numFmtId="0" fontId="14" fillId="0" borderId="50" xfId="1" applyFont="1" applyBorder="1" applyAlignment="1" applyProtection="1">
      <alignment vertical="center"/>
      <protection locked="0"/>
    </xf>
    <xf numFmtId="164" fontId="11" fillId="0" borderId="30" xfId="2" applyFont="1" applyFill="1" applyBorder="1" applyAlignment="1" applyProtection="1">
      <alignment vertical="center"/>
    </xf>
    <xf numFmtId="164" fontId="11" fillId="0" borderId="0" xfId="2" applyFont="1" applyFill="1" applyBorder="1" applyAlignment="1" applyProtection="1">
      <alignment vertical="center"/>
    </xf>
    <xf numFmtId="164" fontId="11" fillId="0" borderId="10" xfId="2" applyFont="1" applyFill="1" applyBorder="1" applyAlignment="1" applyProtection="1">
      <alignment vertical="center"/>
    </xf>
    <xf numFmtId="164" fontId="8" fillId="0" borderId="54" xfId="2" applyFont="1" applyFill="1" applyBorder="1" applyAlignment="1" applyProtection="1">
      <alignment vertical="center"/>
    </xf>
    <xf numFmtId="164" fontId="13" fillId="0" borderId="58" xfId="2" applyFont="1" applyFill="1" applyBorder="1" applyAlignment="1" applyProtection="1">
      <alignment vertical="center"/>
    </xf>
    <xf numFmtId="164" fontId="13" fillId="0" borderId="59" xfId="2" applyFont="1" applyFill="1" applyBorder="1" applyAlignment="1" applyProtection="1">
      <alignment vertical="center"/>
    </xf>
    <xf numFmtId="164" fontId="16" fillId="0" borderId="59" xfId="2" applyFont="1" applyBorder="1" applyAlignment="1" applyProtection="1">
      <alignment vertical="center"/>
    </xf>
    <xf numFmtId="164" fontId="13" fillId="0" borderId="60" xfId="2" applyFont="1" applyFill="1" applyBorder="1" applyAlignment="1" applyProtection="1">
      <alignment vertical="center"/>
    </xf>
    <xf numFmtId="164" fontId="11" fillId="0" borderId="61" xfId="2" applyFont="1" applyFill="1" applyBorder="1" applyAlignment="1" applyProtection="1">
      <alignment vertical="center"/>
      <protection locked="0"/>
    </xf>
    <xf numFmtId="164" fontId="11" fillId="0" borderId="66" xfId="2" applyFont="1" applyFill="1" applyBorder="1" applyAlignment="1" applyProtection="1">
      <alignment vertical="center"/>
      <protection locked="0"/>
    </xf>
    <xf numFmtId="164" fontId="11" fillId="0" borderId="68" xfId="2" applyFont="1" applyFill="1" applyBorder="1" applyAlignment="1" applyProtection="1">
      <alignment vertical="center"/>
      <protection locked="0"/>
    </xf>
    <xf numFmtId="164" fontId="8" fillId="0" borderId="30" xfId="2" applyFont="1" applyFill="1" applyBorder="1" applyAlignment="1" applyProtection="1">
      <alignment vertical="center"/>
      <protection locked="0"/>
    </xf>
    <xf numFmtId="164" fontId="8" fillId="0" borderId="0" xfId="2" applyFont="1" applyFill="1" applyBorder="1" applyAlignment="1" applyProtection="1">
      <alignment vertical="center"/>
      <protection locked="0"/>
    </xf>
    <xf numFmtId="164" fontId="8" fillId="0" borderId="10" xfId="2" applyFont="1" applyFill="1" applyBorder="1" applyAlignment="1" applyProtection="1">
      <alignment vertical="center"/>
      <protection locked="0"/>
    </xf>
    <xf numFmtId="164" fontId="13" fillId="0" borderId="66" xfId="2" applyFont="1" applyFill="1" applyBorder="1" applyAlignment="1" applyProtection="1">
      <alignment vertical="center"/>
      <protection locked="0"/>
    </xf>
    <xf numFmtId="164" fontId="13" fillId="0" borderId="59" xfId="2" applyFont="1" applyFill="1" applyBorder="1" applyAlignment="1" applyProtection="1">
      <alignment vertical="center"/>
      <protection locked="0"/>
    </xf>
    <xf numFmtId="164" fontId="8" fillId="0" borderId="59" xfId="2" applyFont="1" applyFill="1" applyBorder="1" applyAlignment="1" applyProtection="1">
      <alignment vertical="center"/>
      <protection locked="0"/>
    </xf>
    <xf numFmtId="164" fontId="9" fillId="0" borderId="59" xfId="2" applyFont="1" applyBorder="1" applyAlignment="1" applyProtection="1">
      <alignment vertical="center"/>
      <protection locked="0"/>
    </xf>
    <xf numFmtId="164" fontId="9" fillId="0" borderId="60" xfId="2" applyFont="1" applyBorder="1" applyAlignment="1" applyProtection="1">
      <alignment vertical="center"/>
      <protection locked="0"/>
    </xf>
    <xf numFmtId="164" fontId="13" fillId="0" borderId="30" xfId="2" applyFont="1" applyFill="1" applyBorder="1" applyAlignment="1" applyProtection="1">
      <alignment vertical="center"/>
      <protection locked="0"/>
    </xf>
    <xf numFmtId="164" fontId="13" fillId="0" borderId="0" xfId="2" applyFont="1" applyFill="1" applyBorder="1" applyAlignment="1" applyProtection="1">
      <alignment vertical="center"/>
      <protection locked="0"/>
    </xf>
    <xf numFmtId="164" fontId="9" fillId="0" borderId="0" xfId="2" applyFont="1" applyBorder="1" applyAlignment="1" applyProtection="1">
      <alignment vertical="center"/>
      <protection locked="0"/>
    </xf>
    <xf numFmtId="164" fontId="9" fillId="0" borderId="10" xfId="2" applyFont="1" applyBorder="1" applyAlignment="1" applyProtection="1">
      <alignment vertical="center"/>
      <protection locked="0"/>
    </xf>
    <xf numFmtId="0" fontId="9" fillId="0" borderId="0" xfId="1" applyFont="1" applyBorder="1" applyAlignment="1" applyProtection="1">
      <alignment vertical="center"/>
      <protection locked="0"/>
    </xf>
    <xf numFmtId="164" fontId="17" fillId="0" borderId="0" xfId="2" applyFont="1" applyFill="1" applyBorder="1" applyProtection="1">
      <protection locked="0"/>
    </xf>
    <xf numFmtId="164" fontId="18" fillId="0" borderId="0" xfId="2" applyFont="1" applyFill="1" applyBorder="1" applyProtection="1">
      <protection locked="0"/>
    </xf>
    <xf numFmtId="164" fontId="19" fillId="0" borderId="0" xfId="2" applyFont="1" applyProtection="1">
      <protection locked="0"/>
    </xf>
    <xf numFmtId="164" fontId="22" fillId="4" borderId="0" xfId="3" applyFont="1" applyFill="1" applyProtection="1"/>
    <xf numFmtId="0" fontId="9" fillId="0" borderId="10" xfId="1" applyFont="1" applyBorder="1" applyAlignment="1" applyProtection="1">
      <alignment vertical="center"/>
    </xf>
    <xf numFmtId="164" fontId="8" fillId="2" borderId="1" xfId="3" applyFont="1" applyFill="1" applyBorder="1" applyAlignment="1" applyProtection="1">
      <alignment horizontal="left" vertical="center"/>
    </xf>
    <xf numFmtId="164" fontId="7" fillId="0" borderId="4" xfId="3" applyFont="1" applyBorder="1" applyAlignment="1" applyProtection="1">
      <alignment vertical="center"/>
    </xf>
    <xf numFmtId="0" fontId="8" fillId="2" borderId="78" xfId="1" applyFont="1" applyFill="1" applyBorder="1" applyAlignment="1" applyProtection="1">
      <alignment horizontal="center" vertical="center"/>
    </xf>
    <xf numFmtId="0" fontId="8" fillId="2" borderId="79" xfId="1" applyFont="1" applyFill="1" applyBorder="1" applyAlignment="1" applyProtection="1">
      <alignment horizontal="center" vertical="center"/>
    </xf>
    <xf numFmtId="0" fontId="8" fillId="2" borderId="80" xfId="1" applyFont="1" applyFill="1" applyBorder="1" applyAlignment="1" applyProtection="1">
      <alignment horizontal="center" vertical="center"/>
    </xf>
    <xf numFmtId="0" fontId="8" fillId="0" borderId="81" xfId="1" applyFont="1" applyFill="1" applyBorder="1" applyAlignment="1" applyProtection="1">
      <alignment horizontal="center" vertical="center" shrinkToFit="1"/>
    </xf>
    <xf numFmtId="0" fontId="8" fillId="2" borderId="81" xfId="1" applyFont="1" applyFill="1" applyBorder="1" applyAlignment="1" applyProtection="1">
      <alignment horizontal="centerContinuous" vertical="center"/>
    </xf>
    <xf numFmtId="0" fontId="13" fillId="2" borderId="79" xfId="1" applyFont="1" applyFill="1" applyBorder="1" applyAlignment="1" applyProtection="1">
      <alignment horizontal="centerContinuous" vertical="center"/>
    </xf>
    <xf numFmtId="0" fontId="13" fillId="2" borderId="78" xfId="1" applyFont="1" applyFill="1" applyBorder="1" applyAlignment="1" applyProtection="1">
      <alignment horizontal="centerContinuous" vertical="center"/>
    </xf>
    <xf numFmtId="0" fontId="8" fillId="2" borderId="78" xfId="1" applyFont="1" applyFill="1" applyBorder="1" applyAlignment="1" applyProtection="1">
      <alignment horizontal="centerContinuous" vertical="center"/>
    </xf>
    <xf numFmtId="0" fontId="8" fillId="2" borderId="82" xfId="1" applyFont="1" applyFill="1" applyBorder="1" applyAlignment="1" applyProtection="1">
      <alignment horizontal="center" vertical="center"/>
    </xf>
    <xf numFmtId="164" fontId="8" fillId="2" borderId="25" xfId="3" applyFont="1" applyFill="1" applyBorder="1" applyAlignment="1" applyProtection="1">
      <alignment horizontal="left" vertical="center"/>
    </xf>
    <xf numFmtId="164" fontId="7" fillId="0" borderId="26" xfId="3" applyFont="1" applyBorder="1" applyAlignment="1" applyProtection="1">
      <alignment horizontal="centerContinuous" vertical="center"/>
    </xf>
    <xf numFmtId="166" fontId="12" fillId="2" borderId="83" xfId="3" applyNumberFormat="1" applyFont="1" applyFill="1" applyBorder="1" applyAlignment="1" applyProtection="1">
      <alignment horizontal="center" vertical="center"/>
    </xf>
    <xf numFmtId="167" fontId="14" fillId="2" borderId="27" xfId="3" applyNumberFormat="1" applyFont="1" applyFill="1" applyBorder="1" applyAlignment="1" applyProtection="1">
      <alignment horizontal="center" vertical="center"/>
    </xf>
    <xf numFmtId="0" fontId="8" fillId="2" borderId="84" xfId="1" applyFont="1" applyFill="1" applyBorder="1" applyAlignment="1" applyProtection="1">
      <alignment horizontal="center" vertical="center"/>
    </xf>
    <xf numFmtId="0" fontId="8" fillId="2" borderId="85" xfId="1" applyFont="1" applyFill="1" applyBorder="1" applyAlignment="1" applyProtection="1">
      <alignment horizontal="center" vertical="center"/>
    </xf>
    <xf numFmtId="0" fontId="8" fillId="0" borderId="85" xfId="1" applyFont="1" applyFill="1" applyBorder="1" applyAlignment="1" applyProtection="1">
      <alignment horizontal="center" vertical="center"/>
    </xf>
    <xf numFmtId="0" fontId="8" fillId="2" borderId="58" xfId="1" applyFont="1" applyFill="1" applyBorder="1" applyAlignment="1" applyProtection="1">
      <alignment horizontal="center" vertical="center"/>
    </xf>
    <xf numFmtId="0" fontId="8" fillId="2" borderId="86" xfId="1" applyFont="1" applyFill="1" applyBorder="1" applyAlignment="1" applyProtection="1">
      <alignment horizontal="center" vertical="center"/>
    </xf>
    <xf numFmtId="0" fontId="8" fillId="2" borderId="58" xfId="1" applyFont="1" applyFill="1" applyBorder="1" applyAlignment="1" applyProtection="1">
      <alignment horizontal="centerContinuous" vertical="center"/>
    </xf>
    <xf numFmtId="0" fontId="8" fillId="2" borderId="87" xfId="1" applyFont="1" applyFill="1" applyBorder="1" applyAlignment="1" applyProtection="1">
      <alignment horizontal="center" vertical="center"/>
    </xf>
    <xf numFmtId="164" fontId="8" fillId="2" borderId="88" xfId="3" applyFont="1" applyFill="1" applyBorder="1" applyAlignment="1" applyProtection="1">
      <alignment horizontal="left" vertical="center"/>
    </xf>
    <xf numFmtId="164" fontId="7" fillId="0" borderId="89" xfId="3" applyFont="1" applyBorder="1" applyAlignment="1" applyProtection="1">
      <alignment vertical="center"/>
    </xf>
    <xf numFmtId="164" fontId="8" fillId="2" borderId="90" xfId="3" applyFont="1" applyFill="1" applyBorder="1" applyAlignment="1" applyProtection="1">
      <alignment vertical="center"/>
    </xf>
    <xf numFmtId="164" fontId="8" fillId="2" borderId="89" xfId="3" applyFont="1" applyFill="1" applyBorder="1" applyAlignment="1" applyProtection="1">
      <alignment vertical="center"/>
    </xf>
    <xf numFmtId="0" fontId="28" fillId="2" borderId="91" xfId="1" quotePrefix="1" applyFont="1" applyFill="1" applyBorder="1" applyAlignment="1" applyProtection="1">
      <alignment horizontal="center" vertical="center"/>
    </xf>
    <xf numFmtId="0" fontId="28" fillId="2" borderId="90" xfId="1" quotePrefix="1" applyFont="1" applyFill="1" applyBorder="1" applyAlignment="1" applyProtection="1">
      <alignment horizontal="centerContinuous" vertical="center"/>
    </xf>
    <xf numFmtId="0" fontId="28" fillId="2" borderId="91" xfId="1" applyFont="1" applyFill="1" applyBorder="1" applyAlignment="1" applyProtection="1">
      <alignment horizontal="center" vertical="center"/>
    </xf>
    <xf numFmtId="0" fontId="28" fillId="0" borderId="90" xfId="1" applyFont="1" applyFill="1" applyBorder="1" applyAlignment="1" applyProtection="1">
      <alignment horizontal="center" vertical="center"/>
    </xf>
    <xf numFmtId="0" fontId="28" fillId="2" borderId="90" xfId="1" quotePrefix="1" applyFont="1" applyFill="1" applyBorder="1" applyAlignment="1" applyProtection="1">
      <alignment horizontal="center" vertical="center"/>
    </xf>
    <xf numFmtId="0" fontId="8" fillId="2" borderId="92" xfId="1" applyFont="1" applyFill="1" applyBorder="1" applyAlignment="1" applyProtection="1">
      <alignment horizontal="center" vertical="center"/>
    </xf>
    <xf numFmtId="164" fontId="7" fillId="0" borderId="30" xfId="3" applyFont="1" applyBorder="1" applyAlignment="1" applyProtection="1">
      <alignment horizontal="left" vertical="center"/>
    </xf>
    <xf numFmtId="164" fontId="7" fillId="0" borderId="0" xfId="3" applyFont="1" applyBorder="1" applyAlignment="1" applyProtection="1">
      <alignment vertical="center"/>
    </xf>
    <xf numFmtId="0" fontId="8" fillId="2" borderId="0" xfId="1" applyFont="1" applyFill="1" applyBorder="1" applyAlignment="1" applyProtection="1">
      <alignment horizontal="center" vertical="center"/>
    </xf>
    <xf numFmtId="0" fontId="8" fillId="5" borderId="0" xfId="1" applyFont="1" applyFill="1" applyBorder="1" applyAlignment="1" applyProtection="1">
      <alignment horizontal="center" vertical="center"/>
    </xf>
    <xf numFmtId="0" fontId="8" fillId="2" borderId="10" xfId="1" applyFont="1" applyFill="1" applyBorder="1" applyAlignment="1" applyProtection="1">
      <alignment horizontal="center" vertical="center"/>
    </xf>
    <xf numFmtId="0" fontId="15" fillId="0" borderId="1" xfId="1" applyFont="1" applyFill="1" applyBorder="1" applyAlignment="1" applyProtection="1">
      <alignment horizontal="left" vertical="center"/>
    </xf>
    <xf numFmtId="0" fontId="15" fillId="0" borderId="4" xfId="1" applyFont="1" applyFill="1" applyBorder="1" applyAlignment="1" applyProtection="1">
      <alignment horizontal="center" vertical="center"/>
    </xf>
    <xf numFmtId="0" fontId="15" fillId="0" borderId="93" xfId="1" applyFont="1" applyFill="1" applyBorder="1" applyAlignment="1" applyProtection="1">
      <alignment vertical="center"/>
    </xf>
    <xf numFmtId="0" fontId="15" fillId="0" borderId="94" xfId="1" applyFont="1" applyFill="1" applyBorder="1" applyAlignment="1" applyProtection="1">
      <alignment vertical="center"/>
    </xf>
    <xf numFmtId="168" fontId="14" fillId="3" borderId="95" xfId="1" applyNumberFormat="1" applyFont="1" applyFill="1" applyBorder="1" applyAlignment="1" applyProtection="1">
      <alignment vertical="center" shrinkToFit="1"/>
      <protection locked="0"/>
    </xf>
    <xf numFmtId="168" fontId="14" fillId="0" borderId="96" xfId="1" applyNumberFormat="1" applyFont="1" applyFill="1" applyBorder="1" applyAlignment="1" applyProtection="1">
      <alignment vertical="center" shrinkToFit="1"/>
    </xf>
    <xf numFmtId="169" fontId="30" fillId="2" borderId="94" xfId="1" applyNumberFormat="1" applyFont="1" applyFill="1" applyBorder="1" applyAlignment="1" applyProtection="1">
      <alignment vertical="center" shrinkToFit="1"/>
    </xf>
    <xf numFmtId="168" fontId="14" fillId="0" borderId="95" xfId="1" applyNumberFormat="1" applyFont="1" applyFill="1" applyBorder="1" applyAlignment="1" applyProtection="1">
      <alignment vertical="center" shrinkToFit="1"/>
    </xf>
    <xf numFmtId="168" fontId="14" fillId="0" borderId="97" xfId="1" applyNumberFormat="1" applyFont="1" applyFill="1" applyBorder="1" applyAlignment="1" applyProtection="1">
      <alignment vertical="center" shrinkToFit="1"/>
    </xf>
    <xf numFmtId="168" fontId="14" fillId="0" borderId="98" xfId="1" applyNumberFormat="1" applyFont="1" applyFill="1" applyBorder="1" applyAlignment="1" applyProtection="1">
      <alignment vertical="center" shrinkToFit="1"/>
    </xf>
    <xf numFmtId="0" fontId="31" fillId="0" borderId="11" xfId="4" applyBorder="1"/>
    <xf numFmtId="169" fontId="31" fillId="6" borderId="12" xfId="4" applyNumberFormat="1" applyFill="1" applyBorder="1"/>
    <xf numFmtId="0" fontId="15" fillId="0" borderId="30" xfId="1" applyFont="1" applyFill="1" applyBorder="1" applyAlignment="1" applyProtection="1">
      <alignment horizontal="left" vertical="center"/>
    </xf>
    <xf numFmtId="0" fontId="15" fillId="0" borderId="0" xfId="1" applyFont="1" applyFill="1" applyBorder="1" applyAlignment="1" applyProtection="1">
      <alignment horizontal="center" vertical="center"/>
    </xf>
    <xf numFmtId="0" fontId="15" fillId="0" borderId="35" xfId="1" applyFont="1" applyFill="1" applyBorder="1" applyAlignment="1" applyProtection="1">
      <alignment vertical="center"/>
    </xf>
    <xf numFmtId="0" fontId="15" fillId="0" borderId="99" xfId="1" applyFont="1" applyFill="1" applyBorder="1" applyAlignment="1" applyProtection="1">
      <alignment vertical="center"/>
    </xf>
    <xf numFmtId="168" fontId="14" fillId="3" borderId="100" xfId="1" applyNumberFormat="1" applyFont="1" applyFill="1" applyBorder="1" applyAlignment="1" applyProtection="1">
      <alignment vertical="center" shrinkToFit="1"/>
      <protection locked="0"/>
    </xf>
    <xf numFmtId="168" fontId="14" fillId="0" borderId="41" xfId="1" applyNumberFormat="1" applyFont="1" applyFill="1" applyBorder="1" applyAlignment="1" applyProtection="1">
      <alignment vertical="center" shrinkToFit="1"/>
    </xf>
    <xf numFmtId="168" fontId="14" fillId="0" borderId="99" xfId="1" applyNumberFormat="1" applyFont="1" applyFill="1" applyBorder="1" applyAlignment="1" applyProtection="1">
      <alignment vertical="center" shrinkToFit="1"/>
    </xf>
    <xf numFmtId="168" fontId="30" fillId="2" borderId="99" xfId="1" applyNumberFormat="1" applyFont="1" applyFill="1" applyBorder="1" applyAlignment="1" applyProtection="1">
      <alignment vertical="center" shrinkToFit="1"/>
    </xf>
    <xf numFmtId="168" fontId="14" fillId="0" borderId="100" xfId="1" applyNumberFormat="1" applyFont="1" applyFill="1" applyBorder="1" applyAlignment="1" applyProtection="1">
      <alignment vertical="center" shrinkToFit="1"/>
    </xf>
    <xf numFmtId="168" fontId="14" fillId="0" borderId="101" xfId="1" applyNumberFormat="1" applyFont="1" applyFill="1" applyBorder="1" applyAlignment="1" applyProtection="1">
      <alignment vertical="center" shrinkToFit="1"/>
    </xf>
    <xf numFmtId="168" fontId="14" fillId="0" borderId="102" xfId="1" applyNumberFormat="1" applyFont="1" applyFill="1" applyBorder="1" applyAlignment="1" applyProtection="1">
      <alignment vertical="center" shrinkToFit="1"/>
    </xf>
    <xf numFmtId="0" fontId="15" fillId="0" borderId="85" xfId="1" applyFont="1" applyFill="1" applyBorder="1" applyAlignment="1" applyProtection="1">
      <alignment vertical="center"/>
    </xf>
    <xf numFmtId="0" fontId="15" fillId="0" borderId="103" xfId="1" applyFont="1" applyFill="1" applyBorder="1" applyAlignment="1" applyProtection="1">
      <alignment vertical="center"/>
    </xf>
    <xf numFmtId="168" fontId="32" fillId="0" borderId="41" xfId="1" applyNumberFormat="1" applyFont="1" applyFill="1" applyBorder="1" applyAlignment="1" applyProtection="1">
      <alignment vertical="center" shrinkToFit="1"/>
    </xf>
    <xf numFmtId="168" fontId="32" fillId="0" borderId="99" xfId="1" applyNumberFormat="1" applyFont="1" applyFill="1" applyBorder="1" applyAlignment="1" applyProtection="1">
      <alignment vertical="center" shrinkToFit="1"/>
    </xf>
    <xf numFmtId="168" fontId="33" fillId="2" borderId="99" xfId="1" applyNumberFormat="1" applyFont="1" applyFill="1" applyBorder="1" applyAlignment="1" applyProtection="1">
      <alignment vertical="center" shrinkToFit="1"/>
    </xf>
    <xf numFmtId="168" fontId="32" fillId="0" borderId="100" xfId="1" applyNumberFormat="1" applyFont="1" applyFill="1" applyBorder="1" applyAlignment="1" applyProtection="1">
      <alignment vertical="center" shrinkToFit="1"/>
    </xf>
    <xf numFmtId="168" fontId="32" fillId="0" borderId="101" xfId="1" applyNumberFormat="1" applyFont="1" applyFill="1" applyBorder="1" applyAlignment="1" applyProtection="1">
      <alignment vertical="center" shrinkToFit="1"/>
    </xf>
    <xf numFmtId="168" fontId="32" fillId="0" borderId="77" xfId="1" applyNumberFormat="1" applyFont="1" applyFill="1" applyBorder="1" applyAlignment="1" applyProtection="1">
      <alignment vertical="center" shrinkToFit="1"/>
    </xf>
    <xf numFmtId="169" fontId="31" fillId="7" borderId="12" xfId="4" applyNumberFormat="1" applyFill="1" applyBorder="1"/>
    <xf numFmtId="0" fontId="34" fillId="0" borderId="104" xfId="1" applyFont="1" applyFill="1" applyBorder="1" applyAlignment="1" applyProtection="1">
      <alignment horizontal="left" vertical="center"/>
    </xf>
    <xf numFmtId="0" fontId="34" fillId="0" borderId="19" xfId="1" applyFont="1" applyFill="1" applyBorder="1" applyAlignment="1" applyProtection="1">
      <alignment horizontal="center" vertical="center"/>
    </xf>
    <xf numFmtId="0" fontId="34" fillId="0" borderId="18" xfId="1" applyFont="1" applyFill="1" applyBorder="1" applyAlignment="1" applyProtection="1">
      <alignment vertical="center"/>
    </xf>
    <xf numFmtId="0" fontId="34" fillId="0" borderId="105" xfId="1" applyFont="1" applyFill="1" applyBorder="1" applyAlignment="1" applyProtection="1">
      <alignment vertical="center"/>
    </xf>
    <xf numFmtId="168" fontId="35" fillId="0" borderId="106" xfId="1" applyNumberFormat="1" applyFont="1" applyFill="1" applyBorder="1" applyAlignment="1" applyProtection="1">
      <alignment vertical="center" shrinkToFit="1"/>
    </xf>
    <xf numFmtId="168" fontId="35" fillId="0" borderId="17" xfId="1" applyNumberFormat="1" applyFont="1" applyFill="1" applyBorder="1" applyAlignment="1" applyProtection="1">
      <alignment vertical="center" shrinkToFit="1"/>
    </xf>
    <xf numFmtId="168" fontId="36" fillId="2" borderId="17" xfId="1" applyNumberFormat="1" applyFont="1" applyFill="1" applyBorder="1" applyAlignment="1" applyProtection="1">
      <alignment vertical="center" shrinkToFit="1"/>
    </xf>
    <xf numFmtId="168" fontId="35" fillId="0" borderId="107" xfId="1" applyNumberFormat="1" applyFont="1" applyFill="1" applyBorder="1" applyAlignment="1" applyProtection="1">
      <alignment vertical="center" shrinkToFit="1"/>
    </xf>
    <xf numFmtId="168" fontId="35" fillId="0" borderId="108" xfId="1" applyNumberFormat="1" applyFont="1" applyFill="1" applyBorder="1" applyAlignment="1" applyProtection="1">
      <alignment vertical="center" shrinkToFit="1"/>
    </xf>
    <xf numFmtId="168" fontId="35" fillId="0" borderId="109" xfId="1" applyNumberFormat="1" applyFont="1" applyFill="1" applyBorder="1" applyAlignment="1" applyProtection="1">
      <alignment vertical="center" shrinkToFit="1"/>
    </xf>
    <xf numFmtId="169" fontId="31" fillId="0" borderId="12" xfId="4" applyNumberFormat="1" applyBorder="1"/>
    <xf numFmtId="0" fontId="34" fillId="0" borderId="1" xfId="1" applyFont="1" applyFill="1" applyBorder="1" applyAlignment="1" applyProtection="1">
      <alignment horizontal="left" vertical="center"/>
    </xf>
    <xf numFmtId="0" fontId="34" fillId="0" borderId="4" xfId="1" applyFont="1" applyFill="1" applyBorder="1" applyAlignment="1" applyProtection="1">
      <alignment horizontal="center" vertical="center"/>
    </xf>
    <xf numFmtId="0" fontId="34" fillId="0" borderId="3" xfId="1" applyFont="1" applyFill="1" applyBorder="1" applyAlignment="1" applyProtection="1">
      <alignment vertical="center"/>
    </xf>
    <xf numFmtId="0" fontId="34" fillId="0" borderId="2" xfId="1" applyFont="1" applyFill="1" applyBorder="1" applyAlignment="1" applyProtection="1">
      <alignment vertical="center"/>
    </xf>
    <xf numFmtId="168" fontId="37" fillId="3" borderId="110" xfId="1" applyNumberFormat="1" applyFont="1" applyFill="1" applyBorder="1" applyAlignment="1" applyProtection="1">
      <alignment vertical="center" shrinkToFit="1"/>
      <protection locked="0"/>
    </xf>
    <xf numFmtId="168" fontId="14" fillId="0" borderId="111" xfId="1" applyNumberFormat="1" applyFont="1" applyFill="1" applyBorder="1" applyAlignment="1" applyProtection="1">
      <alignment vertical="center" shrinkToFit="1"/>
    </xf>
    <xf numFmtId="168" fontId="38" fillId="2" borderId="2" xfId="1" applyNumberFormat="1" applyFont="1" applyFill="1" applyBorder="1" applyAlignment="1" applyProtection="1">
      <alignment vertical="center" shrinkToFit="1"/>
    </xf>
    <xf numFmtId="168" fontId="14" fillId="0" borderId="110" xfId="1" applyNumberFormat="1" applyFont="1" applyFill="1" applyBorder="1" applyAlignment="1" applyProtection="1">
      <alignment vertical="center" shrinkToFit="1"/>
    </xf>
    <xf numFmtId="168" fontId="14" fillId="0" borderId="10" xfId="1" applyNumberFormat="1" applyFont="1" applyFill="1" applyBorder="1" applyAlignment="1" applyProtection="1">
      <alignment vertical="center" shrinkToFit="1"/>
    </xf>
    <xf numFmtId="168" fontId="35" fillId="0" borderId="98" xfId="1" applyNumberFormat="1" applyFont="1" applyFill="1" applyBorder="1" applyAlignment="1" applyProtection="1">
      <alignment vertical="center" shrinkToFit="1"/>
    </xf>
    <xf numFmtId="168" fontId="37" fillId="3" borderId="106" xfId="1" applyNumberFormat="1" applyFont="1" applyFill="1" applyBorder="1" applyAlignment="1" applyProtection="1">
      <alignment vertical="center" shrinkToFit="1"/>
      <protection locked="0"/>
    </xf>
    <xf numFmtId="168" fontId="14" fillId="0" borderId="112" xfId="1" applyNumberFormat="1" applyFont="1" applyFill="1" applyBorder="1" applyAlignment="1" applyProtection="1">
      <alignment vertical="center" shrinkToFit="1"/>
    </xf>
    <xf numFmtId="168" fontId="14" fillId="0" borderId="17" xfId="1" applyNumberFormat="1" applyFont="1" applyFill="1" applyBorder="1" applyAlignment="1" applyProtection="1">
      <alignment vertical="center" shrinkToFit="1"/>
    </xf>
    <xf numFmtId="168" fontId="38" fillId="2" borderId="105" xfId="1" applyNumberFormat="1" applyFont="1" applyFill="1" applyBorder="1" applyAlignment="1" applyProtection="1">
      <alignment vertical="center" shrinkToFit="1"/>
    </xf>
    <xf numFmtId="168" fontId="14" fillId="0" borderId="106" xfId="1" applyNumberFormat="1" applyFont="1" applyFill="1" applyBorder="1" applyAlignment="1" applyProtection="1">
      <alignment vertical="center" shrinkToFit="1"/>
    </xf>
    <xf numFmtId="168" fontId="14" fillId="0" borderId="20" xfId="1" applyNumberFormat="1" applyFont="1" applyFill="1" applyBorder="1" applyAlignment="1" applyProtection="1">
      <alignment vertical="center" shrinkToFit="1"/>
    </xf>
    <xf numFmtId="168" fontId="14" fillId="0" borderId="94" xfId="1" applyNumberFormat="1" applyFont="1" applyFill="1" applyBorder="1" applyAlignment="1" applyProtection="1">
      <alignment vertical="center" shrinkToFit="1"/>
    </xf>
    <xf numFmtId="168" fontId="30" fillId="2" borderId="94" xfId="1" applyNumberFormat="1" applyFont="1" applyFill="1" applyBorder="1" applyAlignment="1" applyProtection="1">
      <alignment vertical="center" shrinkToFit="1"/>
    </xf>
    <xf numFmtId="0" fontId="31" fillId="0" borderId="16" xfId="4" applyBorder="1"/>
    <xf numFmtId="169" fontId="31" fillId="6" borderId="17" xfId="4" applyNumberFormat="1" applyFill="1" applyBorder="1"/>
    <xf numFmtId="0" fontId="39" fillId="0" borderId="11" xfId="4" applyFont="1" applyBorder="1"/>
    <xf numFmtId="169" fontId="39" fillId="6" borderId="12" xfId="4" applyNumberFormat="1" applyFont="1" applyFill="1" applyBorder="1"/>
    <xf numFmtId="168" fontId="14" fillId="0" borderId="113" xfId="1" applyNumberFormat="1" applyFont="1" applyFill="1" applyBorder="1" applyAlignment="1" applyProtection="1">
      <alignment vertical="center" shrinkToFit="1"/>
    </xf>
    <xf numFmtId="168" fontId="14" fillId="0" borderId="84" xfId="1" applyNumberFormat="1" applyFont="1" applyFill="1" applyBorder="1" applyAlignment="1" applyProtection="1">
      <alignment vertical="center" shrinkToFit="1"/>
    </xf>
    <xf numFmtId="168" fontId="14" fillId="0" borderId="103" xfId="1" applyNumberFormat="1" applyFont="1" applyFill="1" applyBorder="1" applyAlignment="1" applyProtection="1">
      <alignment vertical="center" shrinkToFit="1"/>
    </xf>
    <xf numFmtId="168" fontId="30" fillId="2" borderId="103" xfId="1" applyNumberFormat="1" applyFont="1" applyFill="1" applyBorder="1" applyAlignment="1" applyProtection="1">
      <alignment vertical="center" shrinkToFit="1"/>
    </xf>
    <xf numFmtId="168" fontId="14" fillId="0" borderId="77" xfId="1" applyNumberFormat="1" applyFont="1" applyFill="1" applyBorder="1" applyAlignment="1" applyProtection="1">
      <alignment vertical="center" shrinkToFit="1"/>
    </xf>
    <xf numFmtId="168" fontId="35" fillId="0" borderId="105" xfId="1" applyNumberFormat="1" applyFont="1" applyFill="1" applyBorder="1" applyAlignment="1" applyProtection="1">
      <alignment vertical="center" shrinkToFit="1"/>
    </xf>
    <xf numFmtId="168" fontId="36" fillId="2" borderId="105" xfId="1" applyNumberFormat="1" applyFont="1" applyFill="1" applyBorder="1" applyAlignment="1" applyProtection="1">
      <alignment vertical="center" shrinkToFit="1"/>
    </xf>
    <xf numFmtId="168" fontId="35" fillId="0" borderId="20" xfId="1" applyNumberFormat="1" applyFont="1" applyFill="1" applyBorder="1" applyAlignment="1" applyProtection="1">
      <alignment vertical="center" shrinkToFit="1"/>
    </xf>
    <xf numFmtId="0" fontId="15" fillId="0" borderId="48" xfId="1" applyFont="1" applyFill="1" applyBorder="1" applyAlignment="1" applyProtection="1">
      <alignment vertical="center"/>
    </xf>
    <xf numFmtId="0" fontId="15" fillId="0" borderId="23" xfId="1" applyFont="1" applyFill="1" applyBorder="1" applyAlignment="1" applyProtection="1">
      <alignment vertical="center"/>
    </xf>
    <xf numFmtId="168" fontId="14" fillId="0" borderId="114" xfId="1" applyNumberFormat="1" applyFont="1" applyFill="1" applyBorder="1" applyAlignment="1" applyProtection="1">
      <alignment vertical="center" shrinkToFit="1"/>
    </xf>
    <xf numFmtId="168" fontId="14" fillId="0" borderId="24" xfId="1" applyNumberFormat="1" applyFont="1" applyFill="1" applyBorder="1" applyAlignment="1" applyProtection="1">
      <alignment vertical="center" shrinkToFit="1"/>
    </xf>
    <xf numFmtId="168" fontId="14" fillId="0" borderId="23" xfId="1" applyNumberFormat="1" applyFont="1" applyFill="1" applyBorder="1" applyAlignment="1" applyProtection="1">
      <alignment vertical="center" shrinkToFit="1"/>
    </xf>
    <xf numFmtId="168" fontId="30" fillId="2" borderId="23" xfId="1" applyNumberFormat="1" applyFont="1" applyFill="1" applyBorder="1" applyAlignment="1" applyProtection="1">
      <alignment vertical="center" shrinkToFit="1"/>
    </xf>
    <xf numFmtId="168" fontId="14" fillId="0" borderId="32" xfId="1" applyNumberFormat="1" applyFont="1" applyFill="1" applyBorder="1" applyAlignment="1" applyProtection="1">
      <alignment vertical="center" shrinkToFit="1"/>
    </xf>
    <xf numFmtId="168" fontId="14" fillId="0" borderId="75" xfId="1" applyNumberFormat="1" applyFont="1" applyFill="1" applyBorder="1" applyAlignment="1" applyProtection="1">
      <alignment vertical="center" shrinkToFit="1"/>
    </xf>
    <xf numFmtId="164" fontId="40" fillId="4" borderId="0" xfId="3" applyFont="1" applyFill="1" applyProtection="1"/>
    <xf numFmtId="0" fontId="15" fillId="0" borderId="37" xfId="1" applyFont="1" applyFill="1" applyBorder="1" applyAlignment="1" applyProtection="1">
      <alignment vertical="center"/>
    </xf>
    <xf numFmtId="0" fontId="15" fillId="0" borderId="41" xfId="1" applyFont="1" applyFill="1" applyBorder="1" applyAlignment="1" applyProtection="1">
      <alignment vertical="center"/>
    </xf>
    <xf numFmtId="168" fontId="32" fillId="0" borderId="100" xfId="3" applyNumberFormat="1" applyFont="1" applyFill="1" applyBorder="1" applyAlignment="1" applyProtection="1">
      <alignment vertical="center" shrinkToFit="1"/>
    </xf>
    <xf numFmtId="168" fontId="32" fillId="3" borderId="114" xfId="1" applyNumberFormat="1" applyFont="1" applyFill="1" applyBorder="1" applyAlignment="1" applyProtection="1">
      <alignment vertical="center" shrinkToFit="1"/>
      <protection locked="0"/>
    </xf>
    <xf numFmtId="168" fontId="32" fillId="0" borderId="115" xfId="1" applyNumberFormat="1" applyFont="1" applyFill="1" applyBorder="1" applyAlignment="1" applyProtection="1">
      <alignment vertical="center" shrinkToFit="1"/>
    </xf>
    <xf numFmtId="168" fontId="32" fillId="0" borderId="52" xfId="1" applyNumberFormat="1" applyFont="1" applyFill="1" applyBorder="1" applyAlignment="1" applyProtection="1">
      <alignment vertical="center" shrinkToFit="1"/>
    </xf>
    <xf numFmtId="168" fontId="38" fillId="2" borderId="50" xfId="1" applyNumberFormat="1" applyFont="1" applyFill="1" applyBorder="1" applyAlignment="1" applyProtection="1">
      <alignment vertical="center" shrinkToFit="1"/>
    </xf>
    <xf numFmtId="168" fontId="32" fillId="0" borderId="114" xfId="1" applyNumberFormat="1" applyFont="1" applyFill="1" applyBorder="1" applyAlignment="1" applyProtection="1">
      <alignment vertical="center" shrinkToFit="1"/>
    </xf>
    <xf numFmtId="168" fontId="32" fillId="0" borderId="116" xfId="1" applyNumberFormat="1" applyFont="1" applyFill="1" applyBorder="1" applyAlignment="1" applyProtection="1">
      <alignment vertical="center" shrinkToFit="1"/>
    </xf>
    <xf numFmtId="168" fontId="32" fillId="0" borderId="75" xfId="1" applyNumberFormat="1" applyFont="1" applyFill="1" applyBorder="1" applyAlignment="1" applyProtection="1">
      <alignment vertical="center" shrinkToFit="1"/>
    </xf>
    <xf numFmtId="168" fontId="35" fillId="0" borderId="117" xfId="1" applyNumberFormat="1" applyFont="1" applyFill="1" applyBorder="1" applyAlignment="1" applyProtection="1">
      <alignment vertical="center" shrinkToFit="1"/>
    </xf>
    <xf numFmtId="168" fontId="35" fillId="0" borderId="57" xfId="1" applyNumberFormat="1" applyFont="1" applyFill="1" applyBorder="1" applyAlignment="1" applyProtection="1">
      <alignment vertical="center" shrinkToFit="1"/>
    </xf>
    <xf numFmtId="168" fontId="36" fillId="2" borderId="57" xfId="1" applyNumberFormat="1" applyFont="1" applyFill="1" applyBorder="1" applyAlignment="1" applyProtection="1">
      <alignment vertical="center" shrinkToFit="1"/>
    </xf>
    <xf numFmtId="168" fontId="35" fillId="0" borderId="118" xfId="1" applyNumberFormat="1" applyFont="1" applyFill="1" applyBorder="1" applyAlignment="1" applyProtection="1">
      <alignment vertical="center" shrinkToFit="1"/>
    </xf>
    <xf numFmtId="168" fontId="35" fillId="0" borderId="119" xfId="1" applyNumberFormat="1" applyFont="1" applyFill="1" applyBorder="1" applyAlignment="1" applyProtection="1">
      <alignment vertical="center" shrinkToFit="1"/>
    </xf>
    <xf numFmtId="0" fontId="11" fillId="0" borderId="120" xfId="1" applyFont="1" applyFill="1" applyBorder="1" applyAlignment="1" applyProtection="1">
      <alignment horizontal="left" vertical="center"/>
    </xf>
    <xf numFmtId="0" fontId="8" fillId="0" borderId="121" xfId="1" applyFont="1" applyFill="1" applyBorder="1" applyAlignment="1" applyProtection="1">
      <alignment horizontal="center" vertical="center"/>
    </xf>
    <xf numFmtId="0" fontId="25" fillId="0" borderId="122" xfId="1" applyFont="1" applyFill="1" applyBorder="1" applyAlignment="1" applyProtection="1">
      <alignment vertical="center"/>
    </xf>
    <xf numFmtId="0" fontId="8" fillId="0" borderId="123" xfId="1" applyFont="1" applyFill="1" applyBorder="1" applyAlignment="1" applyProtection="1">
      <alignment vertical="center"/>
    </xf>
    <xf numFmtId="168" fontId="32" fillId="3" borderId="124" xfId="1" applyNumberFormat="1" applyFont="1" applyFill="1" applyBorder="1" applyAlignment="1" applyProtection="1">
      <alignment vertical="center" shrinkToFit="1"/>
      <protection locked="0"/>
    </xf>
    <xf numFmtId="168" fontId="14" fillId="0" borderId="125" xfId="1" applyNumberFormat="1" applyFont="1" applyFill="1" applyBorder="1" applyAlignment="1" applyProtection="1">
      <alignment vertical="center" shrinkToFit="1"/>
    </xf>
    <xf numFmtId="168" fontId="14" fillId="0" borderId="60" xfId="1" applyNumberFormat="1" applyFont="1" applyFill="1" applyBorder="1" applyAlignment="1" applyProtection="1">
      <alignment vertical="center" shrinkToFit="1"/>
    </xf>
    <xf numFmtId="168" fontId="14" fillId="0" borderId="126" xfId="1" applyNumberFormat="1" applyFont="1" applyFill="1" applyBorder="1" applyAlignment="1" applyProtection="1">
      <alignment vertical="center" shrinkToFit="1"/>
    </xf>
    <xf numFmtId="0" fontId="11" fillId="0" borderId="28" xfId="1" applyFont="1" applyFill="1" applyBorder="1" applyAlignment="1" applyProtection="1">
      <alignment horizontal="left" vertical="center"/>
    </xf>
    <xf numFmtId="0" fontId="11" fillId="0" borderId="127" xfId="1" applyFont="1" applyFill="1" applyBorder="1" applyAlignment="1" applyProtection="1">
      <alignment horizontal="center" vertical="center"/>
    </xf>
    <xf numFmtId="0" fontId="25" fillId="0" borderId="128" xfId="1" applyFont="1" applyFill="1" applyBorder="1" applyAlignment="1" applyProtection="1">
      <alignment vertical="center"/>
    </xf>
    <xf numFmtId="0" fontId="8" fillId="0" borderId="129" xfId="1" applyFont="1" applyFill="1" applyBorder="1" applyAlignment="1" applyProtection="1">
      <alignment vertical="center"/>
    </xf>
    <xf numFmtId="168" fontId="35" fillId="0" borderId="130" xfId="1" applyNumberFormat="1" applyFont="1" applyFill="1" applyBorder="1" applyAlignment="1" applyProtection="1">
      <alignment vertical="center" shrinkToFit="1"/>
    </xf>
    <xf numFmtId="168" fontId="35" fillId="0" borderId="131" xfId="1" applyNumberFormat="1" applyFont="1" applyFill="1" applyBorder="1" applyAlignment="1" applyProtection="1">
      <alignment vertical="center" shrinkToFit="1"/>
    </xf>
    <xf numFmtId="168" fontId="35" fillId="0" borderId="132" xfId="1" applyNumberFormat="1" applyFont="1" applyFill="1" applyBorder="1" applyAlignment="1" applyProtection="1">
      <alignment vertical="center" shrinkToFit="1"/>
    </xf>
    <xf numFmtId="168" fontId="36" fillId="2" borderId="132" xfId="1" applyNumberFormat="1" applyFont="1" applyFill="1" applyBorder="1" applyAlignment="1" applyProtection="1">
      <alignment vertical="center" shrinkToFit="1"/>
    </xf>
    <xf numFmtId="168" fontId="35" fillId="0" borderId="133" xfId="1" applyNumberFormat="1" applyFont="1" applyFill="1" applyBorder="1" applyAlignment="1" applyProtection="1">
      <alignment vertical="center" shrinkToFit="1"/>
    </xf>
    <xf numFmtId="168" fontId="35" fillId="0" borderId="134" xfId="1" applyNumberFormat="1" applyFont="1" applyFill="1" applyBorder="1" applyAlignment="1" applyProtection="1">
      <alignment vertical="center" shrinkToFit="1"/>
    </xf>
    <xf numFmtId="168" fontId="35" fillId="0" borderId="135" xfId="1" applyNumberFormat="1" applyFont="1" applyFill="1" applyBorder="1" applyAlignment="1" applyProtection="1">
      <alignment vertical="center" shrinkToFit="1"/>
    </xf>
    <xf numFmtId="168" fontId="35" fillId="0" borderId="136" xfId="1" applyNumberFormat="1" applyFont="1" applyFill="1" applyBorder="1" applyAlignment="1" applyProtection="1">
      <alignment vertical="center" shrinkToFit="1"/>
    </xf>
    <xf numFmtId="0" fontId="8" fillId="0" borderId="66" xfId="1" applyFont="1" applyFill="1" applyBorder="1" applyAlignment="1" applyProtection="1">
      <alignment horizontal="left" vertical="center"/>
    </xf>
    <xf numFmtId="0" fontId="8" fillId="0" borderId="59" xfId="1" applyFont="1" applyFill="1" applyBorder="1" applyAlignment="1" applyProtection="1">
      <alignment horizontal="center" vertical="center"/>
    </xf>
    <xf numFmtId="0" fontId="13" fillId="0" borderId="38" xfId="1" applyFont="1" applyFill="1" applyBorder="1" applyAlignment="1" applyProtection="1">
      <alignment vertical="center"/>
    </xf>
    <xf numFmtId="168" fontId="14" fillId="0" borderId="137" xfId="1" applyNumberFormat="1" applyFont="1" applyFill="1" applyBorder="1" applyAlignment="1" applyProtection="1">
      <alignment vertical="center" shrinkToFit="1"/>
    </xf>
    <xf numFmtId="168" fontId="14" fillId="0" borderId="138" xfId="1" applyNumberFormat="1" applyFont="1" applyFill="1" applyBorder="1" applyAlignment="1" applyProtection="1">
      <alignment vertical="center" shrinkToFit="1"/>
    </xf>
    <xf numFmtId="0" fontId="8" fillId="0" borderId="30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horizontal="center" vertical="center"/>
    </xf>
    <xf numFmtId="0" fontId="13" fillId="0" borderId="99" xfId="1" applyFont="1" applyFill="1" applyBorder="1" applyAlignment="1" applyProtection="1">
      <alignment vertical="center"/>
    </xf>
    <xf numFmtId="0" fontId="13" fillId="0" borderId="23" xfId="1" applyFont="1" applyFill="1" applyBorder="1" applyAlignment="1" applyProtection="1">
      <alignment vertical="center"/>
    </xf>
    <xf numFmtId="168" fontId="32" fillId="0" borderId="139" xfId="1" applyNumberFormat="1" applyFont="1" applyFill="1" applyBorder="1" applyAlignment="1" applyProtection="1">
      <alignment vertical="center" shrinkToFit="1"/>
    </xf>
    <xf numFmtId="0" fontId="28" fillId="0" borderId="28" xfId="1" applyFont="1" applyFill="1" applyBorder="1" applyAlignment="1" applyProtection="1">
      <alignment horizontal="left" vertical="center"/>
    </xf>
    <xf numFmtId="0" fontId="28" fillId="0" borderId="127" xfId="1" applyFont="1" applyFill="1" applyBorder="1" applyAlignment="1" applyProtection="1">
      <alignment horizontal="center" vertical="center"/>
    </xf>
    <xf numFmtId="0" fontId="28" fillId="0" borderId="128" xfId="1" applyFont="1" applyFill="1" applyBorder="1" applyAlignment="1" applyProtection="1">
      <alignment vertical="center"/>
    </xf>
    <xf numFmtId="0" fontId="28" fillId="0" borderId="129" xfId="1" applyFont="1" applyFill="1" applyBorder="1" applyAlignment="1" applyProtection="1">
      <alignment vertical="center"/>
    </xf>
    <xf numFmtId="168" fontId="41" fillId="0" borderId="130" xfId="1" applyNumberFormat="1" applyFont="1" applyFill="1" applyBorder="1" applyAlignment="1" applyProtection="1">
      <alignment vertical="center" shrinkToFit="1"/>
    </xf>
    <xf numFmtId="168" fontId="41" fillId="0" borderId="140" xfId="1" applyNumberFormat="1" applyFont="1" applyFill="1" applyBorder="1" applyAlignment="1" applyProtection="1">
      <alignment vertical="center" shrinkToFit="1"/>
    </xf>
    <xf numFmtId="168" fontId="42" fillId="2" borderId="140" xfId="1" applyNumberFormat="1" applyFont="1" applyFill="1" applyBorder="1" applyAlignment="1" applyProtection="1">
      <alignment vertical="center" shrinkToFit="1"/>
    </xf>
    <xf numFmtId="168" fontId="41" fillId="0" borderId="129" xfId="1" applyNumberFormat="1" applyFont="1" applyFill="1" applyBorder="1" applyAlignment="1" applyProtection="1">
      <alignment vertical="center" shrinkToFit="1"/>
    </xf>
    <xf numFmtId="168" fontId="41" fillId="0" borderId="141" xfId="1" applyNumberFormat="1" applyFont="1" applyFill="1" applyBorder="1" applyAlignment="1" applyProtection="1">
      <alignment vertical="center" shrinkToFit="1"/>
    </xf>
    <xf numFmtId="168" fontId="41" fillId="0" borderId="142" xfId="1" applyNumberFormat="1" applyFont="1" applyFill="1" applyBorder="1" applyAlignment="1" applyProtection="1">
      <alignment vertical="center" shrinkToFit="1"/>
    </xf>
    <xf numFmtId="168" fontId="41" fillId="0" borderId="136" xfId="1" applyNumberFormat="1" applyFont="1" applyFill="1" applyBorder="1" applyAlignment="1" applyProtection="1">
      <alignment vertical="center" shrinkToFit="1"/>
    </xf>
    <xf numFmtId="164" fontId="43" fillId="0" borderId="30" xfId="3" applyFont="1" applyFill="1" applyBorder="1" applyAlignment="1" applyProtection="1">
      <alignment horizontal="left" vertical="center"/>
    </xf>
    <xf numFmtId="164" fontId="43" fillId="0" borderId="0" xfId="3" applyFont="1" applyFill="1" applyBorder="1" applyAlignment="1" applyProtection="1">
      <alignment horizontal="center" vertical="center"/>
    </xf>
    <xf numFmtId="164" fontId="43" fillId="0" borderId="0" xfId="3" applyFont="1" applyFill="1" applyBorder="1" applyAlignment="1" applyProtection="1">
      <alignment vertical="center"/>
    </xf>
    <xf numFmtId="168" fontId="32" fillId="0" borderId="0" xfId="3" applyNumberFormat="1" applyFont="1" applyFill="1" applyBorder="1" applyAlignment="1" applyProtection="1">
      <alignment vertical="center" shrinkToFit="1"/>
    </xf>
    <xf numFmtId="168" fontId="33" fillId="2" borderId="0" xfId="3" applyNumberFormat="1" applyFont="1" applyFill="1" applyBorder="1" applyAlignment="1" applyProtection="1">
      <alignment vertical="center" shrinkToFit="1"/>
    </xf>
    <xf numFmtId="168" fontId="32" fillId="0" borderId="10" xfId="3" applyNumberFormat="1" applyFont="1" applyFill="1" applyBorder="1" applyAlignment="1" applyProtection="1">
      <alignment vertical="center" shrinkToFit="1"/>
    </xf>
    <xf numFmtId="0" fontId="11" fillId="0" borderId="143" xfId="1" applyFont="1" applyFill="1" applyBorder="1" applyAlignment="1" applyProtection="1">
      <alignment horizontal="left" vertical="center"/>
    </xf>
    <xf numFmtId="0" fontId="8" fillId="0" borderId="5" xfId="1" applyFont="1" applyFill="1" applyBorder="1" applyAlignment="1" applyProtection="1">
      <alignment horizontal="center" vertical="center"/>
    </xf>
    <xf numFmtId="0" fontId="25" fillId="0" borderId="9" xfId="1" applyFont="1" applyFill="1" applyBorder="1" applyAlignment="1" applyProtection="1">
      <alignment vertical="center"/>
    </xf>
    <xf numFmtId="0" fontId="8" fillId="0" borderId="144" xfId="1" applyFont="1" applyFill="1" applyBorder="1" applyAlignment="1" applyProtection="1">
      <alignment vertical="center"/>
    </xf>
    <xf numFmtId="168" fontId="14" fillId="0" borderId="145" xfId="1" applyNumberFormat="1" applyFont="1" applyFill="1" applyBorder="1" applyAlignment="1" applyProtection="1">
      <alignment vertical="center" shrinkToFit="1"/>
    </xf>
    <xf numFmtId="168" fontId="14" fillId="0" borderId="144" xfId="1" applyNumberFormat="1" applyFont="1" applyFill="1" applyBorder="1" applyAlignment="1" applyProtection="1">
      <alignment vertical="center" shrinkToFit="1"/>
    </xf>
    <xf numFmtId="168" fontId="30" fillId="2" borderId="144" xfId="1" applyNumberFormat="1" applyFont="1" applyFill="1" applyBorder="1" applyAlignment="1" applyProtection="1">
      <alignment vertical="center" shrinkToFit="1"/>
    </xf>
    <xf numFmtId="168" fontId="14" fillId="0" borderId="146" xfId="1" applyNumberFormat="1" applyFont="1" applyFill="1" applyBorder="1" applyAlignment="1" applyProtection="1">
      <alignment vertical="center" shrinkToFit="1"/>
    </xf>
    <xf numFmtId="168" fontId="14" fillId="0" borderId="147" xfId="1" applyNumberFormat="1" applyFont="1" applyFill="1" applyBorder="1" applyAlignment="1" applyProtection="1">
      <alignment vertical="center" shrinkToFit="1"/>
    </xf>
    <xf numFmtId="168" fontId="35" fillId="0" borderId="148" xfId="1" applyNumberFormat="1" applyFont="1" applyFill="1" applyBorder="1" applyAlignment="1" applyProtection="1">
      <alignment vertical="center" shrinkToFit="1"/>
    </xf>
    <xf numFmtId="0" fontId="11" fillId="0" borderId="149" xfId="1" applyFont="1" applyFill="1" applyBorder="1" applyAlignment="1" applyProtection="1">
      <alignment horizontal="left" vertical="center"/>
    </xf>
    <xf numFmtId="0" fontId="8" fillId="0" borderId="14" xfId="1" applyFont="1" applyFill="1" applyBorder="1" applyAlignment="1" applyProtection="1">
      <alignment horizontal="center" vertical="center"/>
    </xf>
    <xf numFmtId="0" fontId="25" fillId="0" borderId="13" xfId="1" applyFont="1" applyFill="1" applyBorder="1" applyAlignment="1" applyProtection="1">
      <alignment vertical="center"/>
    </xf>
    <xf numFmtId="0" fontId="8" fillId="0" borderId="33" xfId="1" applyFont="1" applyFill="1" applyBorder="1" applyAlignment="1" applyProtection="1">
      <alignment vertical="center"/>
    </xf>
    <xf numFmtId="168" fontId="14" fillId="0" borderId="150" xfId="1" applyNumberFormat="1" applyFont="1" applyFill="1" applyBorder="1" applyAlignment="1" applyProtection="1">
      <alignment vertical="center" shrinkToFit="1"/>
    </xf>
    <xf numFmtId="168" fontId="14" fillId="0" borderId="33" xfId="1" applyNumberFormat="1" applyFont="1" applyFill="1" applyBorder="1" applyAlignment="1" applyProtection="1">
      <alignment vertical="center" shrinkToFit="1"/>
    </xf>
    <xf numFmtId="168" fontId="30" fillId="2" borderId="33" xfId="1" applyNumberFormat="1" applyFont="1" applyFill="1" applyBorder="1" applyAlignment="1" applyProtection="1">
      <alignment vertical="center" shrinkToFit="1"/>
    </xf>
    <xf numFmtId="168" fontId="14" fillId="0" borderId="151" xfId="1" applyNumberFormat="1" applyFont="1" applyFill="1" applyBorder="1" applyAlignment="1" applyProtection="1">
      <alignment vertical="center" shrinkToFit="1"/>
    </xf>
    <xf numFmtId="168" fontId="14" fillId="0" borderId="152" xfId="1" applyNumberFormat="1" applyFont="1" applyFill="1" applyBorder="1" applyAlignment="1" applyProtection="1">
      <alignment vertical="center" shrinkToFit="1"/>
    </xf>
    <xf numFmtId="168" fontId="35" fillId="0" borderId="75" xfId="1" applyNumberFormat="1" applyFont="1" applyFill="1" applyBorder="1" applyAlignment="1" applyProtection="1">
      <alignment vertical="center" shrinkToFit="1"/>
    </xf>
    <xf numFmtId="0" fontId="15" fillId="0" borderId="35" xfId="1" applyFont="1" applyFill="1" applyBorder="1" applyAlignment="1" applyProtection="1">
      <alignment horizontal="left" vertical="center"/>
    </xf>
    <xf numFmtId="0" fontId="8" fillId="0" borderId="99" xfId="1" applyFont="1" applyFill="1" applyBorder="1" applyAlignment="1" applyProtection="1">
      <alignment vertical="center"/>
    </xf>
    <xf numFmtId="168" fontId="14" fillId="0" borderId="153" xfId="1" applyNumberFormat="1" applyFont="1" applyFill="1" applyBorder="1" applyAlignment="1" applyProtection="1">
      <alignment vertical="center" shrinkToFit="1"/>
    </xf>
    <xf numFmtId="168" fontId="35" fillId="0" borderId="102" xfId="1" applyNumberFormat="1" applyFont="1" applyFill="1" applyBorder="1" applyAlignment="1" applyProtection="1">
      <alignment vertical="center" shrinkToFit="1"/>
    </xf>
    <xf numFmtId="0" fontId="15" fillId="0" borderId="48" xfId="1" applyFont="1" applyFill="1" applyBorder="1" applyAlignment="1" applyProtection="1">
      <alignment horizontal="left" vertical="center"/>
    </xf>
    <xf numFmtId="0" fontId="8" fillId="0" borderId="103" xfId="1" applyFont="1" applyFill="1" applyBorder="1" applyAlignment="1" applyProtection="1">
      <alignment vertical="center"/>
    </xf>
    <xf numFmtId="168" fontId="14" fillId="0" borderId="154" xfId="1" applyNumberFormat="1" applyFont="1" applyFill="1" applyBorder="1" applyAlignment="1" applyProtection="1">
      <alignment vertical="center" shrinkToFit="1"/>
    </xf>
    <xf numFmtId="0" fontId="11" fillId="0" borderId="21" xfId="1" applyFont="1" applyFill="1" applyBorder="1" applyAlignment="1" applyProtection="1">
      <alignment horizontal="left" vertical="center"/>
    </xf>
    <xf numFmtId="0" fontId="11" fillId="0" borderId="31" xfId="1" applyFont="1" applyFill="1" applyBorder="1" applyAlignment="1" applyProtection="1">
      <alignment horizontal="center" vertical="center"/>
    </xf>
    <xf numFmtId="0" fontId="11" fillId="0" borderId="13" xfId="1" applyFont="1" applyFill="1" applyBorder="1" applyAlignment="1" applyProtection="1">
      <alignment vertical="center"/>
    </xf>
    <xf numFmtId="0" fontId="11" fillId="0" borderId="33" xfId="1" applyFont="1" applyFill="1" applyBorder="1" applyAlignment="1" applyProtection="1">
      <alignment vertical="center"/>
    </xf>
    <xf numFmtId="168" fontId="35" fillId="0" borderId="150" xfId="1" applyNumberFormat="1" applyFont="1" applyFill="1" applyBorder="1" applyAlignment="1" applyProtection="1">
      <alignment vertical="center" shrinkToFit="1"/>
    </xf>
    <xf numFmtId="168" fontId="35" fillId="0" borderId="24" xfId="1" applyNumberFormat="1" applyFont="1" applyFill="1" applyBorder="1" applyAlignment="1" applyProtection="1">
      <alignment vertical="center" shrinkToFit="1"/>
    </xf>
    <xf numFmtId="168" fontId="36" fillId="2" borderId="33" xfId="1" applyNumberFormat="1" applyFont="1" applyFill="1" applyBorder="1" applyAlignment="1" applyProtection="1">
      <alignment vertical="center" shrinkToFit="1"/>
    </xf>
    <xf numFmtId="168" fontId="35" fillId="0" borderId="154" xfId="1" applyNumberFormat="1" applyFont="1" applyFill="1" applyBorder="1" applyAlignment="1" applyProtection="1">
      <alignment vertical="center" shrinkToFit="1"/>
    </xf>
    <xf numFmtId="0" fontId="8" fillId="0" borderId="35" xfId="1" applyFont="1" applyFill="1" applyBorder="1" applyAlignment="1" applyProtection="1">
      <alignment vertical="center"/>
    </xf>
    <xf numFmtId="0" fontId="11" fillId="0" borderId="99" xfId="1" applyFont="1" applyFill="1" applyBorder="1" applyAlignment="1" applyProtection="1">
      <alignment vertical="center"/>
    </xf>
    <xf numFmtId="168" fontId="35" fillId="0" borderId="153" xfId="1" applyNumberFormat="1" applyFont="1" applyFill="1" applyBorder="1" applyAlignment="1" applyProtection="1">
      <alignment vertical="center" shrinkToFit="1"/>
    </xf>
    <xf numFmtId="168" fontId="35" fillId="0" borderId="99" xfId="1" applyNumberFormat="1" applyFont="1" applyFill="1" applyBorder="1" applyAlignment="1" applyProtection="1">
      <alignment vertical="center" shrinkToFit="1"/>
    </xf>
    <xf numFmtId="168" fontId="36" fillId="2" borderId="99" xfId="1" applyNumberFormat="1" applyFont="1" applyFill="1" applyBorder="1" applyAlignment="1" applyProtection="1">
      <alignment vertical="center" shrinkToFit="1"/>
    </xf>
    <xf numFmtId="168" fontId="35" fillId="0" borderId="100" xfId="1" applyNumberFormat="1" applyFont="1" applyFill="1" applyBorder="1" applyAlignment="1" applyProtection="1">
      <alignment vertical="center" shrinkToFit="1"/>
    </xf>
    <xf numFmtId="168" fontId="35" fillId="0" borderId="42" xfId="1" applyNumberFormat="1" applyFont="1" applyFill="1" applyBorder="1" applyAlignment="1" applyProtection="1">
      <alignment vertical="center" shrinkToFit="1"/>
    </xf>
    <xf numFmtId="0" fontId="11" fillId="0" borderId="30" xfId="1" applyFont="1" applyFill="1" applyBorder="1" applyAlignment="1" applyProtection="1">
      <alignment horizontal="left" vertical="center"/>
    </xf>
    <xf numFmtId="168" fontId="35" fillId="0" borderId="155" xfId="1" applyNumberFormat="1" applyFont="1" applyFill="1" applyBorder="1" applyAlignment="1" applyProtection="1">
      <alignment vertical="center" shrinkToFit="1"/>
    </xf>
    <xf numFmtId="168" fontId="35" fillId="0" borderId="33" xfId="1" applyNumberFormat="1" applyFont="1" applyFill="1" applyBorder="1" applyAlignment="1" applyProtection="1">
      <alignment vertical="center" shrinkToFit="1"/>
    </xf>
    <xf numFmtId="168" fontId="35" fillId="0" borderId="151" xfId="1" applyNumberFormat="1" applyFont="1" applyFill="1" applyBorder="1" applyAlignment="1" applyProtection="1">
      <alignment vertical="center" shrinkToFit="1"/>
    </xf>
    <xf numFmtId="168" fontId="35" fillId="0" borderId="67" xfId="1" applyNumberFormat="1" applyFont="1" applyFill="1" applyBorder="1" applyAlignment="1" applyProtection="1">
      <alignment vertical="center" shrinkToFit="1"/>
    </xf>
    <xf numFmtId="168" fontId="35" fillId="0" borderId="156" xfId="1" applyNumberFormat="1" applyFont="1" applyFill="1" applyBorder="1" applyAlignment="1" applyProtection="1">
      <alignment vertical="center" shrinkToFit="1"/>
    </xf>
    <xf numFmtId="0" fontId="11" fillId="0" borderId="58" xfId="1" applyFont="1" applyFill="1" applyBorder="1" applyAlignment="1" applyProtection="1">
      <alignment vertical="center"/>
    </xf>
    <xf numFmtId="0" fontId="11" fillId="0" borderId="157" xfId="1" applyFont="1" applyFill="1" applyBorder="1" applyAlignment="1" applyProtection="1">
      <alignment vertical="center"/>
    </xf>
    <xf numFmtId="168" fontId="35" fillId="0" borderId="152" xfId="1" applyNumberFormat="1" applyFont="1" applyFill="1" applyBorder="1" applyAlignment="1" applyProtection="1">
      <alignment vertical="center" shrinkToFit="1"/>
    </xf>
    <xf numFmtId="0" fontId="11" fillId="0" borderId="38" xfId="1" applyFont="1" applyFill="1" applyBorder="1" applyAlignment="1" applyProtection="1">
      <alignment vertical="center"/>
    </xf>
    <xf numFmtId="168" fontId="35" fillId="0" borderId="158" xfId="1" applyNumberFormat="1" applyFont="1" applyFill="1" applyBorder="1" applyAlignment="1" applyProtection="1">
      <alignment vertical="center" shrinkToFit="1"/>
    </xf>
    <xf numFmtId="168" fontId="35" fillId="0" borderId="101" xfId="1" applyNumberFormat="1" applyFont="1" applyFill="1" applyBorder="1" applyAlignment="1" applyProtection="1">
      <alignment vertical="center" shrinkToFit="1"/>
    </xf>
    <xf numFmtId="0" fontId="11" fillId="0" borderId="23" xfId="1" applyFont="1" applyFill="1" applyBorder="1" applyAlignment="1" applyProtection="1">
      <alignment vertical="center"/>
    </xf>
    <xf numFmtId="168" fontId="35" fillId="0" borderId="23" xfId="1" applyNumberFormat="1" applyFont="1" applyFill="1" applyBorder="1" applyAlignment="1" applyProtection="1">
      <alignment vertical="center" shrinkToFit="1"/>
    </xf>
    <xf numFmtId="168" fontId="36" fillId="2" borderId="23" xfId="1" applyNumberFormat="1" applyFont="1" applyFill="1" applyBorder="1" applyAlignment="1" applyProtection="1">
      <alignment vertical="center" shrinkToFit="1"/>
    </xf>
    <xf numFmtId="168" fontId="35" fillId="0" borderId="114" xfId="1" applyNumberFormat="1" applyFont="1" applyFill="1" applyBorder="1" applyAlignment="1" applyProtection="1">
      <alignment vertical="center" shrinkToFit="1"/>
    </xf>
    <xf numFmtId="0" fontId="44" fillId="0" borderId="0" xfId="1" applyFont="1" applyFill="1" applyBorder="1" applyAlignment="1" applyProtection="1">
      <alignment vertical="center"/>
      <protection locked="0"/>
    </xf>
    <xf numFmtId="168" fontId="14" fillId="0" borderId="42" xfId="1" applyNumberFormat="1" applyFont="1" applyFill="1" applyBorder="1" applyAlignment="1" applyProtection="1">
      <alignment vertical="center" shrinkToFit="1"/>
    </xf>
    <xf numFmtId="168" fontId="35" fillId="0" borderId="159" xfId="1" applyNumberFormat="1" applyFont="1" applyFill="1" applyBorder="1" applyAlignment="1" applyProtection="1">
      <alignment vertical="center" shrinkToFit="1"/>
    </xf>
    <xf numFmtId="168" fontId="35" fillId="0" borderId="153" xfId="1" applyNumberFormat="1" applyFont="1" applyFill="1" applyBorder="1" applyAlignment="1" applyProtection="1">
      <alignment vertical="center" shrinkToFit="1"/>
      <protection locked="0"/>
    </xf>
    <xf numFmtId="168" fontId="35" fillId="0" borderId="160" xfId="1" applyNumberFormat="1" applyFont="1" applyFill="1" applyBorder="1" applyAlignment="1" applyProtection="1">
      <alignment vertical="center" shrinkToFit="1"/>
      <protection locked="0"/>
    </xf>
    <xf numFmtId="168" fontId="35" fillId="0" borderId="38" xfId="1" applyNumberFormat="1" applyFont="1" applyFill="1" applyBorder="1" applyAlignment="1" applyProtection="1">
      <alignment vertical="center" shrinkToFit="1"/>
    </xf>
    <xf numFmtId="168" fontId="35" fillId="0" borderId="137" xfId="1" applyNumberFormat="1" applyFont="1" applyFill="1" applyBorder="1" applyAlignment="1" applyProtection="1">
      <alignment vertical="center" shrinkToFit="1"/>
    </xf>
    <xf numFmtId="168" fontId="35" fillId="0" borderId="161" xfId="1" applyNumberFormat="1" applyFont="1" applyFill="1" applyBorder="1" applyAlignment="1" applyProtection="1">
      <alignment vertical="center" shrinkToFit="1"/>
    </xf>
    <xf numFmtId="0" fontId="11" fillId="0" borderId="5" xfId="1" applyFont="1" applyFill="1" applyBorder="1" applyAlignment="1" applyProtection="1">
      <alignment horizontal="center" vertical="center"/>
      <protection locked="0"/>
    </xf>
    <xf numFmtId="0" fontId="11" fillId="0" borderId="6" xfId="1" applyFont="1" applyFill="1" applyBorder="1" applyAlignment="1" applyProtection="1">
      <alignment vertical="center"/>
      <protection locked="0"/>
    </xf>
    <xf numFmtId="168" fontId="35" fillId="0" borderId="163" xfId="1" applyNumberFormat="1" applyFont="1" applyFill="1" applyBorder="1" applyAlignment="1" applyProtection="1">
      <alignment vertical="center" shrinkToFit="1"/>
      <protection locked="0"/>
    </xf>
    <xf numFmtId="0" fontId="11" fillId="0" borderId="14" xfId="1" applyFont="1" applyFill="1" applyBorder="1" applyAlignment="1" applyProtection="1">
      <alignment horizontal="center" vertical="center"/>
      <protection locked="0"/>
    </xf>
    <xf numFmtId="0" fontId="11" fillId="0" borderId="15" xfId="1" applyFont="1" applyFill="1" applyBorder="1" applyAlignment="1" applyProtection="1">
      <alignment vertical="center"/>
      <protection locked="0"/>
    </xf>
    <xf numFmtId="0" fontId="11" fillId="0" borderId="103" xfId="1" applyFont="1" applyFill="1" applyBorder="1" applyAlignment="1" applyProtection="1">
      <alignment vertical="center"/>
    </xf>
    <xf numFmtId="168" fontId="35" fillId="0" borderId="165" xfId="1" applyNumberFormat="1" applyFont="1" applyFill="1" applyBorder="1" applyAlignment="1" applyProtection="1">
      <alignment vertical="center" shrinkToFit="1"/>
    </xf>
    <xf numFmtId="0" fontId="11" fillId="0" borderId="19" xfId="1" applyFont="1" applyFill="1" applyBorder="1" applyAlignment="1" applyProtection="1">
      <alignment horizontal="center" vertical="center"/>
      <protection locked="0"/>
    </xf>
    <xf numFmtId="0" fontId="11" fillId="0" borderId="20" xfId="1" applyFont="1" applyFill="1" applyBorder="1" applyAlignment="1" applyProtection="1">
      <alignment vertical="center"/>
      <protection locked="0"/>
    </xf>
    <xf numFmtId="168" fontId="35" fillId="0" borderId="167" xfId="1" applyNumberFormat="1" applyFont="1" applyFill="1" applyBorder="1" applyAlignment="1" applyProtection="1">
      <alignment vertical="center" shrinkToFit="1"/>
    </xf>
    <xf numFmtId="168" fontId="35" fillId="0" borderId="103" xfId="1" applyNumberFormat="1" applyFont="1" applyFill="1" applyBorder="1" applyAlignment="1" applyProtection="1">
      <alignment vertical="center" shrinkToFit="1"/>
    </xf>
    <xf numFmtId="168" fontId="36" fillId="2" borderId="103" xfId="1" applyNumberFormat="1" applyFont="1" applyFill="1" applyBorder="1" applyAlignment="1" applyProtection="1">
      <alignment vertical="center" shrinkToFit="1"/>
    </xf>
    <xf numFmtId="168" fontId="35" fillId="0" borderId="113" xfId="1" applyNumberFormat="1" applyFont="1" applyFill="1" applyBorder="1" applyAlignment="1" applyProtection="1">
      <alignment vertical="center" shrinkToFit="1"/>
    </xf>
    <xf numFmtId="168" fontId="35" fillId="0" borderId="87" xfId="1" applyNumberFormat="1" applyFont="1" applyFill="1" applyBorder="1" applyAlignment="1" applyProtection="1">
      <alignment vertical="center" shrinkToFit="1"/>
    </xf>
    <xf numFmtId="168" fontId="35" fillId="0" borderId="77" xfId="1" applyNumberFormat="1" applyFont="1" applyFill="1" applyBorder="1" applyAlignment="1" applyProtection="1">
      <alignment vertical="center" shrinkToFit="1"/>
    </xf>
    <xf numFmtId="168" fontId="41" fillId="0" borderId="168" xfId="1" applyNumberFormat="1" applyFont="1" applyFill="1" applyBorder="1" applyAlignment="1" applyProtection="1">
      <alignment vertical="center" shrinkToFit="1"/>
    </xf>
    <xf numFmtId="168" fontId="41" fillId="0" borderId="169" xfId="1" applyNumberFormat="1" applyFont="1" applyFill="1" applyBorder="1" applyAlignment="1" applyProtection="1">
      <alignment vertical="center" shrinkToFit="1"/>
    </xf>
    <xf numFmtId="164" fontId="47" fillId="4" borderId="0" xfId="3" applyFont="1" applyFill="1" applyAlignment="1" applyProtection="1">
      <alignment horizontal="center" vertical="center"/>
    </xf>
    <xf numFmtId="164" fontId="22" fillId="4" borderId="0" xfId="3" applyFont="1" applyFill="1" applyAlignment="1" applyProtection="1">
      <alignment horizontal="left"/>
    </xf>
    <xf numFmtId="164" fontId="48" fillId="4" borderId="0" xfId="3" applyFont="1" applyFill="1" applyAlignment="1" applyProtection="1">
      <alignment horizontal="center" wrapText="1"/>
    </xf>
    <xf numFmtId="0" fontId="23" fillId="0" borderId="147" xfId="1" applyFont="1" applyFill="1" applyBorder="1" applyAlignment="1" applyProtection="1">
      <alignment horizontal="centerContinuous" vertical="center"/>
    </xf>
    <xf numFmtId="164" fontId="43" fillId="4" borderId="0" xfId="3" applyFont="1" applyFill="1" applyBorder="1" applyAlignment="1" applyProtection="1">
      <alignment vertical="center"/>
    </xf>
    <xf numFmtId="0" fontId="23" fillId="0" borderId="0" xfId="1" applyFont="1" applyFill="1" applyBorder="1" applyAlignment="1" applyProtection="1">
      <alignment horizontal="centerContinuous" vertical="center"/>
    </xf>
    <xf numFmtId="0" fontId="27" fillId="0" borderId="0" xfId="1" applyFont="1" applyFill="1" applyBorder="1" applyAlignment="1" applyProtection="1">
      <alignment horizontal="center" vertical="center"/>
    </xf>
    <xf numFmtId="167" fontId="14" fillId="2" borderId="0" xfId="3" applyNumberFormat="1" applyFont="1" applyFill="1" applyBorder="1" applyAlignment="1" applyProtection="1">
      <alignment horizontal="center" vertical="center"/>
    </xf>
    <xf numFmtId="164" fontId="8" fillId="0" borderId="7" xfId="2" applyFont="1" applyFill="1" applyBorder="1" applyAlignment="1" applyProtection="1">
      <alignment vertical="center"/>
    </xf>
    <xf numFmtId="164" fontId="8" fillId="0" borderId="5" xfId="2" applyFont="1" applyFill="1" applyBorder="1" applyAlignment="1" applyProtection="1">
      <alignment vertical="center"/>
    </xf>
    <xf numFmtId="164" fontId="41" fillId="0" borderId="170" xfId="2" applyFont="1" applyBorder="1" applyAlignment="1" applyProtection="1">
      <alignment horizontal="left" vertical="center" wrapText="1"/>
    </xf>
    <xf numFmtId="164" fontId="8" fillId="0" borderId="31" xfId="2" applyFont="1" applyFill="1" applyBorder="1" applyAlignment="1" applyProtection="1">
      <alignment vertical="center"/>
    </xf>
    <xf numFmtId="164" fontId="9" fillId="0" borderId="10" xfId="2" applyFont="1" applyBorder="1" applyAlignment="1" applyProtection="1">
      <alignment vertical="center"/>
    </xf>
    <xf numFmtId="164" fontId="8" fillId="0" borderId="16" xfId="2" applyFont="1" applyFill="1" applyBorder="1" applyAlignment="1" applyProtection="1">
      <alignment vertical="center"/>
    </xf>
    <xf numFmtId="164" fontId="8" fillId="0" borderId="26" xfId="2" applyFont="1" applyFill="1" applyBorder="1" applyAlignment="1" applyProtection="1">
      <alignment vertical="center"/>
    </xf>
    <xf numFmtId="0" fontId="9" fillId="0" borderId="171" xfId="1" applyNumberFormat="1" applyFont="1" applyBorder="1" applyAlignment="1" applyProtection="1">
      <alignment horizontal="left" vertical="center"/>
    </xf>
    <xf numFmtId="164" fontId="54" fillId="0" borderId="0" xfId="3" applyFont="1" applyBorder="1" applyAlignment="1" applyProtection="1">
      <alignment vertical="center"/>
    </xf>
    <xf numFmtId="164" fontId="8" fillId="0" borderId="0" xfId="2" applyFont="1" applyFill="1" applyBorder="1" applyAlignment="1" applyProtection="1">
      <alignment vertical="center"/>
    </xf>
    <xf numFmtId="0" fontId="9" fillId="0" borderId="0" xfId="1" applyNumberFormat="1" applyFont="1" applyBorder="1" applyAlignment="1" applyProtection="1">
      <alignment vertical="center"/>
    </xf>
    <xf numFmtId="0" fontId="10" fillId="0" borderId="172" xfId="1" applyFont="1" applyBorder="1" applyAlignment="1" applyProtection="1">
      <alignment horizontal="center" vertical="center"/>
    </xf>
    <xf numFmtId="0" fontId="10" fillId="0" borderId="173" xfId="1" applyFont="1" applyBorder="1" applyAlignment="1" applyProtection="1">
      <alignment horizontal="center" vertical="center"/>
    </xf>
    <xf numFmtId="0" fontId="10" fillId="0" borderId="174" xfId="1" applyFont="1" applyBorder="1" applyAlignment="1" applyProtection="1">
      <alignment horizontal="center" vertical="center"/>
    </xf>
    <xf numFmtId="0" fontId="10" fillId="0" borderId="175" xfId="1" applyFont="1" applyBorder="1" applyAlignment="1" applyProtection="1">
      <alignment horizontal="center" vertical="center" wrapText="1"/>
    </xf>
    <xf numFmtId="0" fontId="9" fillId="0" borderId="177" xfId="1" applyFont="1" applyFill="1" applyBorder="1" applyAlignment="1" applyProtection="1">
      <alignment horizontal="center" vertical="center"/>
      <protection locked="0"/>
    </xf>
    <xf numFmtId="0" fontId="9" fillId="0" borderId="14" xfId="1" applyFont="1" applyFill="1" applyBorder="1" applyAlignment="1" applyProtection="1">
      <alignment vertical="center"/>
      <protection locked="0"/>
    </xf>
    <xf numFmtId="0" fontId="9" fillId="0" borderId="12" xfId="5" applyFont="1" applyFill="1" applyBorder="1" applyAlignment="1" applyProtection="1">
      <alignment vertical="center"/>
      <protection locked="0"/>
    </xf>
    <xf numFmtId="168" fontId="9" fillId="0" borderId="154" xfId="6" applyNumberFormat="1" applyFont="1" applyFill="1" applyBorder="1" applyAlignment="1" applyProtection="1">
      <alignment vertical="center"/>
      <protection locked="0"/>
    </xf>
    <xf numFmtId="170" fontId="9" fillId="0" borderId="0" xfId="1" applyNumberFormat="1" applyFont="1" applyBorder="1" applyAlignment="1" applyProtection="1">
      <alignment vertical="center"/>
      <protection locked="0"/>
    </xf>
    <xf numFmtId="170" fontId="9" fillId="0" borderId="0" xfId="1" applyNumberFormat="1" applyFont="1" applyBorder="1" applyAlignment="1" applyProtection="1">
      <alignment vertical="center"/>
    </xf>
    <xf numFmtId="0" fontId="56" fillId="0" borderId="177" xfId="1" applyFont="1" applyFill="1" applyBorder="1" applyAlignment="1" applyProtection="1">
      <alignment horizontal="center" vertical="center"/>
    </xf>
    <xf numFmtId="0" fontId="9" fillId="0" borderId="31" xfId="1" applyFont="1" applyFill="1" applyBorder="1" applyAlignment="1" applyProtection="1">
      <alignment vertical="center"/>
    </xf>
    <xf numFmtId="168" fontId="9" fillId="0" borderId="154" xfId="6" applyNumberFormat="1" applyFont="1" applyFill="1" applyBorder="1" applyAlignment="1" applyProtection="1">
      <alignment vertical="center"/>
    </xf>
    <xf numFmtId="0" fontId="9" fillId="0" borderId="14" xfId="1" applyFont="1" applyFill="1" applyBorder="1" applyAlignment="1" applyProtection="1">
      <alignment vertical="center"/>
    </xf>
    <xf numFmtId="0" fontId="9" fillId="0" borderId="0" xfId="1" applyFont="1" applyFill="1" applyBorder="1" applyAlignment="1" applyProtection="1">
      <alignment vertical="center"/>
      <protection locked="0"/>
    </xf>
    <xf numFmtId="3" fontId="9" fillId="0" borderId="0" xfId="1" applyNumberFormat="1" applyFont="1" applyFill="1" applyBorder="1" applyAlignment="1" applyProtection="1">
      <alignment vertical="center"/>
    </xf>
    <xf numFmtId="0" fontId="57" fillId="0" borderId="14" xfId="1" applyFont="1" applyFill="1" applyBorder="1" applyAlignment="1" applyProtection="1">
      <alignment vertical="center"/>
    </xf>
    <xf numFmtId="170" fontId="9" fillId="0" borderId="0" xfId="1" applyNumberFormat="1" applyFont="1" applyFill="1" applyBorder="1" applyAlignment="1" applyProtection="1">
      <alignment vertical="center"/>
      <protection locked="0"/>
    </xf>
    <xf numFmtId="0" fontId="9" fillId="0" borderId="0" xfId="1" applyFont="1" applyFill="1" applyBorder="1" applyAlignment="1" applyProtection="1">
      <alignment vertical="center"/>
    </xf>
    <xf numFmtId="0" fontId="56" fillId="0" borderId="166" xfId="1" applyFont="1" applyFill="1" applyBorder="1" applyAlignment="1" applyProtection="1">
      <alignment horizontal="center" vertical="center"/>
    </xf>
    <xf numFmtId="0" fontId="9" fillId="0" borderId="19" xfId="1" applyFont="1" applyFill="1" applyBorder="1" applyAlignment="1" applyProtection="1">
      <alignment vertical="center"/>
    </xf>
    <xf numFmtId="168" fontId="9" fillId="0" borderId="171" xfId="6" applyNumberFormat="1" applyFont="1" applyFill="1" applyBorder="1" applyAlignment="1" applyProtection="1">
      <alignment vertical="center"/>
    </xf>
    <xf numFmtId="0" fontId="10" fillId="0" borderId="28" xfId="1" applyFont="1" applyFill="1" applyBorder="1" applyAlignment="1" applyProtection="1">
      <alignment vertical="center"/>
    </xf>
    <xf numFmtId="0" fontId="9" fillId="0" borderId="127" xfId="1" applyFont="1" applyFill="1" applyBorder="1" applyAlignment="1" applyProtection="1">
      <alignment vertical="center"/>
    </xf>
    <xf numFmtId="168" fontId="7" fillId="0" borderId="29" xfId="1" applyNumberFormat="1" applyFont="1" applyFill="1" applyBorder="1" applyAlignment="1" applyProtection="1">
      <alignment vertical="center"/>
    </xf>
    <xf numFmtId="0" fontId="58" fillId="0" borderId="0" xfId="1" applyFont="1" applyFill="1" applyBorder="1" applyAlignment="1" applyProtection="1">
      <alignment horizontal="center" vertical="center"/>
      <protection locked="0"/>
    </xf>
    <xf numFmtId="0" fontId="14" fillId="0" borderId="45" xfId="1" applyFont="1" applyBorder="1" applyAlignment="1">
      <alignment vertical="center"/>
    </xf>
    <xf numFmtId="0" fontId="14" fillId="0" borderId="44" xfId="1" applyFont="1" applyBorder="1" applyAlignment="1">
      <alignment vertical="center"/>
    </xf>
    <xf numFmtId="165" fontId="15" fillId="0" borderId="46" xfId="2" applyNumberFormat="1" applyFont="1" applyBorder="1" applyAlignment="1">
      <alignment horizontal="center" vertical="center"/>
    </xf>
    <xf numFmtId="165" fontId="15" fillId="0" borderId="52" xfId="2" applyNumberFormat="1" applyFont="1" applyBorder="1" applyAlignment="1">
      <alignment horizontal="center" vertical="center"/>
    </xf>
    <xf numFmtId="1" fontId="27" fillId="0" borderId="48" xfId="1" applyNumberFormat="1" applyFont="1" applyBorder="1" applyAlignment="1">
      <alignment vertical="center"/>
    </xf>
    <xf numFmtId="0" fontId="27" fillId="0" borderId="32" xfId="1" applyFont="1" applyBorder="1" applyAlignment="1">
      <alignment horizontal="left" vertical="center"/>
    </xf>
    <xf numFmtId="3" fontId="9" fillId="0" borderId="67" xfId="1" applyNumberFormat="1" applyFont="1" applyBorder="1" applyAlignment="1">
      <alignment horizontal="left" vertical="center"/>
    </xf>
    <xf numFmtId="164" fontId="8" fillId="0" borderId="11" xfId="2" applyFont="1" applyFill="1" applyBorder="1" applyAlignment="1" applyProtection="1">
      <alignment vertical="center"/>
    </xf>
    <xf numFmtId="0" fontId="9" fillId="0" borderId="12" xfId="1" applyFont="1" applyBorder="1" applyAlignment="1" applyProtection="1">
      <alignment vertical="center"/>
    </xf>
    <xf numFmtId="164" fontId="9" fillId="0" borderId="13" xfId="2" applyFont="1" applyBorder="1" applyAlignment="1" applyProtection="1">
      <alignment horizontal="left" vertical="center"/>
    </xf>
    <xf numFmtId="0" fontId="9" fillId="0" borderId="14" xfId="1" applyFont="1" applyBorder="1" applyAlignment="1" applyProtection="1">
      <alignment horizontal="left" vertical="center"/>
    </xf>
    <xf numFmtId="0" fontId="9" fillId="0" borderId="15" xfId="1" applyFont="1" applyBorder="1" applyAlignment="1" applyProtection="1">
      <alignment horizontal="left" vertical="center"/>
    </xf>
    <xf numFmtId="164" fontId="8" fillId="0" borderId="16" xfId="2" applyFont="1" applyFill="1" applyBorder="1" applyAlignment="1" applyProtection="1">
      <alignment vertical="center"/>
    </xf>
    <xf numFmtId="0" fontId="9" fillId="0" borderId="17" xfId="1" applyFont="1" applyBorder="1" applyAlignment="1" applyProtection="1">
      <alignment vertical="center"/>
    </xf>
    <xf numFmtId="164" fontId="9" fillId="0" borderId="18" xfId="2" applyFont="1" applyBorder="1" applyAlignment="1" applyProtection="1">
      <alignment horizontal="left" vertical="center"/>
    </xf>
    <xf numFmtId="0" fontId="9" fillId="0" borderId="19" xfId="1" applyFont="1" applyBorder="1" applyAlignment="1" applyProtection="1">
      <alignment horizontal="left" vertical="center"/>
    </xf>
    <xf numFmtId="0" fontId="9" fillId="0" borderId="20" xfId="1" applyFont="1" applyBorder="1" applyAlignment="1" applyProtection="1">
      <alignment horizontal="left" vertical="center"/>
    </xf>
    <xf numFmtId="164" fontId="13" fillId="0" borderId="23" xfId="2" applyFont="1" applyFill="1" applyBorder="1" applyAlignment="1" applyProtection="1">
      <alignment vertical="center"/>
    </xf>
    <xf numFmtId="0" fontId="9" fillId="0" borderId="24" xfId="1" applyFont="1" applyBorder="1" applyAlignment="1" applyProtection="1">
      <alignment vertical="center"/>
    </xf>
    <xf numFmtId="49" fontId="11" fillId="0" borderId="25" xfId="2" applyNumberFormat="1" applyFont="1" applyFill="1" applyBorder="1" applyAlignment="1" applyProtection="1">
      <alignment vertical="center"/>
    </xf>
    <xf numFmtId="49" fontId="9" fillId="0" borderId="26" xfId="1" applyNumberFormat="1" applyFont="1" applyBorder="1" applyAlignment="1" applyProtection="1">
      <alignment vertical="center"/>
    </xf>
    <xf numFmtId="49" fontId="9" fillId="0" borderId="27" xfId="1" applyNumberFormat="1" applyFont="1" applyBorder="1" applyAlignment="1" applyProtection="1">
      <alignment vertical="center"/>
    </xf>
    <xf numFmtId="0" fontId="4" fillId="0" borderId="0" xfId="1" applyFont="1" applyBorder="1" applyAlignment="1" applyProtection="1">
      <alignment horizontal="center"/>
    </xf>
    <xf numFmtId="0" fontId="1" fillId="0" borderId="0" xfId="1" applyBorder="1" applyAlignment="1" applyProtection="1">
      <alignment horizontal="center"/>
    </xf>
    <xf numFmtId="0" fontId="5" fillId="0" borderId="1" xfId="1" applyFont="1" applyBorder="1" applyAlignment="1" applyProtection="1">
      <alignment vertical="center"/>
    </xf>
    <xf numFmtId="0" fontId="5" fillId="0" borderId="2" xfId="1" applyFont="1" applyBorder="1" applyAlignment="1" applyProtection="1">
      <alignment vertical="center"/>
    </xf>
    <xf numFmtId="0" fontId="6" fillId="0" borderId="3" xfId="1" applyFont="1" applyBorder="1" applyAlignment="1" applyProtection="1">
      <alignment vertical="center"/>
    </xf>
    <xf numFmtId="0" fontId="6" fillId="0" borderId="4" xfId="1" applyFont="1" applyBorder="1" applyAlignment="1" applyProtection="1">
      <alignment vertical="center"/>
    </xf>
    <xf numFmtId="0" fontId="6" fillId="0" borderId="2" xfId="1" applyFont="1" applyBorder="1" applyAlignment="1" applyProtection="1">
      <alignment vertical="center"/>
    </xf>
    <xf numFmtId="164" fontId="8" fillId="0" borderId="7" xfId="2" applyFont="1" applyFill="1" applyBorder="1" applyAlignment="1" applyProtection="1">
      <alignment vertical="center"/>
    </xf>
    <xf numFmtId="0" fontId="9" fillId="0" borderId="8" xfId="1" applyFont="1" applyBorder="1" applyAlignment="1" applyProtection="1">
      <alignment vertical="center"/>
    </xf>
    <xf numFmtId="164" fontId="10" fillId="0" borderId="9" xfId="2" applyFont="1" applyBorder="1" applyAlignment="1" applyProtection="1">
      <alignment horizontal="left" vertical="center" wrapText="1"/>
    </xf>
    <xf numFmtId="0" fontId="10" fillId="0" borderId="5" xfId="1" applyFont="1" applyBorder="1" applyAlignment="1" applyProtection="1">
      <alignment horizontal="left" vertical="center" wrapText="1"/>
    </xf>
    <xf numFmtId="0" fontId="10" fillId="0" borderId="6" xfId="1" applyFont="1" applyBorder="1" applyAlignment="1" applyProtection="1">
      <alignment horizontal="left" vertical="center" wrapText="1"/>
    </xf>
    <xf numFmtId="164" fontId="11" fillId="0" borderId="28" xfId="2" applyFont="1" applyFill="1" applyBorder="1" applyAlignment="1" applyProtection="1">
      <alignment vertical="center"/>
    </xf>
    <xf numFmtId="0" fontId="9" fillId="0" borderId="29" xfId="1" applyFont="1" applyBorder="1" applyAlignment="1" applyProtection="1">
      <alignment vertical="center"/>
    </xf>
    <xf numFmtId="165" fontId="15" fillId="3" borderId="37" xfId="2" applyNumberFormat="1" applyFont="1" applyFill="1" applyBorder="1" applyAlignment="1" applyProtection="1">
      <alignment horizontal="center" vertical="center"/>
      <protection locked="0"/>
    </xf>
    <xf numFmtId="165" fontId="15" fillId="3" borderId="38" xfId="2" applyNumberFormat="1" applyFont="1" applyFill="1" applyBorder="1" applyAlignment="1" applyProtection="1">
      <alignment horizontal="center" vertical="center"/>
      <protection locked="0"/>
    </xf>
    <xf numFmtId="164" fontId="8" fillId="0" borderId="41" xfId="2" applyFont="1" applyFill="1" applyBorder="1" applyAlignment="1" applyProtection="1">
      <alignment vertical="center"/>
      <protection locked="0"/>
    </xf>
    <xf numFmtId="0" fontId="9" fillId="0" borderId="41" xfId="1" applyFont="1" applyBorder="1" applyAlignment="1" applyProtection="1">
      <alignment vertical="center"/>
      <protection locked="0"/>
    </xf>
    <xf numFmtId="0" fontId="9" fillId="0" borderId="42" xfId="1" applyFont="1" applyBorder="1" applyAlignment="1" applyProtection="1">
      <alignment vertical="center"/>
      <protection locked="0"/>
    </xf>
    <xf numFmtId="165" fontId="15" fillId="0" borderId="43" xfId="2" applyNumberFormat="1" applyFont="1" applyBorder="1" applyAlignment="1">
      <alignment horizontal="center" vertical="center"/>
    </xf>
    <xf numFmtId="165" fontId="15" fillId="0" borderId="44" xfId="2" applyNumberFormat="1" applyFont="1" applyBorder="1" applyAlignment="1">
      <alignment horizontal="center" vertical="center"/>
    </xf>
    <xf numFmtId="164" fontId="8" fillId="0" borderId="46" xfId="2" applyFont="1" applyFill="1" applyBorder="1" applyAlignment="1" applyProtection="1">
      <alignment vertical="center"/>
    </xf>
    <xf numFmtId="0" fontId="9" fillId="0" borderId="46" xfId="1" applyFont="1" applyBorder="1" applyAlignment="1" applyProtection="1">
      <alignment vertical="center"/>
    </xf>
    <xf numFmtId="0" fontId="9" fillId="0" borderId="47" xfId="1" applyFont="1" applyBorder="1" applyAlignment="1" applyProtection="1">
      <alignment vertical="center"/>
    </xf>
    <xf numFmtId="164" fontId="15" fillId="0" borderId="13" xfId="2" applyFont="1" applyFill="1" applyBorder="1" applyAlignment="1" applyProtection="1">
      <alignment horizontal="center" vertical="center"/>
    </xf>
    <xf numFmtId="164" fontId="15" fillId="0" borderId="33" xfId="2" applyFont="1" applyFill="1" applyBorder="1" applyAlignment="1" applyProtection="1">
      <alignment horizontal="center" vertical="center"/>
    </xf>
    <xf numFmtId="164" fontId="15" fillId="0" borderId="13" xfId="2" applyFont="1" applyFill="1" applyBorder="1" applyAlignment="1" applyProtection="1">
      <alignment horizontal="left" vertical="center"/>
      <protection locked="0"/>
    </xf>
    <xf numFmtId="164" fontId="15" fillId="0" borderId="14" xfId="2" applyFont="1" applyFill="1" applyBorder="1" applyAlignment="1" applyProtection="1">
      <alignment horizontal="left" vertical="center"/>
      <protection locked="0"/>
    </xf>
    <xf numFmtId="164" fontId="15" fillId="0" borderId="33" xfId="2" applyFont="1" applyFill="1" applyBorder="1" applyAlignment="1" applyProtection="1">
      <alignment horizontal="left" vertical="center"/>
      <protection locked="0"/>
    </xf>
    <xf numFmtId="164" fontId="15" fillId="0" borderId="13" xfId="2" applyFont="1" applyFill="1" applyBorder="1" applyAlignment="1" applyProtection="1">
      <alignment horizontal="center" vertical="center"/>
      <protection locked="0"/>
    </xf>
    <xf numFmtId="164" fontId="15" fillId="0" borderId="33" xfId="2" applyFont="1" applyFill="1" applyBorder="1" applyAlignment="1" applyProtection="1">
      <alignment horizontal="center" vertical="center"/>
      <protection locked="0"/>
    </xf>
    <xf numFmtId="164" fontId="55" fillId="0" borderId="12" xfId="2" applyFont="1" applyBorder="1" applyAlignment="1" applyProtection="1">
      <alignment vertical="center"/>
      <protection locked="0"/>
    </xf>
    <xf numFmtId="0" fontId="55" fillId="0" borderId="12" xfId="0" applyFont="1" applyBorder="1" applyAlignment="1" applyProtection="1">
      <alignment vertical="center"/>
      <protection locked="0"/>
    </xf>
    <xf numFmtId="0" fontId="55" fillId="0" borderId="67" xfId="0" applyFont="1" applyBorder="1" applyAlignment="1" applyProtection="1">
      <alignment vertical="center"/>
      <protection locked="0"/>
    </xf>
    <xf numFmtId="165" fontId="15" fillId="0" borderId="49" xfId="2" applyNumberFormat="1" applyFont="1" applyBorder="1" applyAlignment="1" applyProtection="1">
      <alignment horizontal="center" vertical="center"/>
      <protection locked="0"/>
    </xf>
    <xf numFmtId="165" fontId="15" fillId="0" borderId="50" xfId="2" applyNumberFormat="1" applyFont="1" applyBorder="1" applyAlignment="1" applyProtection="1">
      <alignment horizontal="center" vertical="center"/>
      <protection locked="0"/>
    </xf>
    <xf numFmtId="164" fontId="8" fillId="0" borderId="52" xfId="2" applyFont="1" applyFill="1" applyBorder="1" applyAlignment="1" applyProtection="1">
      <alignment vertical="center"/>
      <protection locked="0"/>
    </xf>
    <xf numFmtId="0" fontId="9" fillId="0" borderId="52" xfId="1" applyFont="1" applyBorder="1" applyAlignment="1" applyProtection="1">
      <alignment vertical="center"/>
      <protection locked="0"/>
    </xf>
    <xf numFmtId="0" fontId="9" fillId="0" borderId="53" xfId="1" applyFont="1" applyBorder="1" applyAlignment="1" applyProtection="1">
      <alignment vertical="center"/>
      <protection locked="0"/>
    </xf>
    <xf numFmtId="164" fontId="14" fillId="0" borderId="55" xfId="2" applyFont="1" applyBorder="1" applyAlignment="1" applyProtection="1">
      <alignment horizontal="left" vertical="center"/>
    </xf>
    <xf numFmtId="164" fontId="14" fillId="0" borderId="56" xfId="2" applyFont="1" applyBorder="1" applyAlignment="1" applyProtection="1">
      <alignment horizontal="left" vertical="center"/>
    </xf>
    <xf numFmtId="164" fontId="14" fillId="0" borderId="57" xfId="2" applyFont="1" applyBorder="1" applyAlignment="1" applyProtection="1">
      <alignment horizontal="left" vertical="center"/>
    </xf>
    <xf numFmtId="164" fontId="13" fillId="0" borderId="55" xfId="2" applyFont="1" applyFill="1" applyBorder="1" applyAlignment="1" applyProtection="1">
      <alignment horizontal="center" vertical="center"/>
    </xf>
    <xf numFmtId="164" fontId="13" fillId="0" borderId="57" xfId="2" applyFont="1" applyFill="1" applyBorder="1" applyAlignment="1" applyProtection="1">
      <alignment horizontal="center" vertical="center"/>
    </xf>
    <xf numFmtId="164" fontId="15" fillId="0" borderId="62" xfId="2" applyFont="1" applyFill="1" applyBorder="1" applyAlignment="1" applyProtection="1">
      <alignment horizontal="left" vertical="center"/>
      <protection locked="0"/>
    </xf>
    <xf numFmtId="164" fontId="15" fillId="0" borderId="63" xfId="2" applyFont="1" applyFill="1" applyBorder="1" applyAlignment="1" applyProtection="1">
      <alignment horizontal="left" vertical="center"/>
      <protection locked="0"/>
    </xf>
    <xf numFmtId="164" fontId="15" fillId="0" borderId="64" xfId="2" applyFont="1" applyFill="1" applyBorder="1" applyAlignment="1" applyProtection="1">
      <alignment horizontal="left" vertical="center"/>
      <protection locked="0"/>
    </xf>
    <xf numFmtId="164" fontId="15" fillId="0" borderId="62" xfId="2" applyFont="1" applyFill="1" applyBorder="1" applyAlignment="1" applyProtection="1">
      <alignment horizontal="center" vertical="center"/>
      <protection locked="0"/>
    </xf>
    <xf numFmtId="164" fontId="15" fillId="0" borderId="64" xfId="2" applyFont="1" applyFill="1" applyBorder="1" applyAlignment="1" applyProtection="1">
      <alignment horizontal="center" vertical="center"/>
      <protection locked="0"/>
    </xf>
    <xf numFmtId="164" fontId="55" fillId="0" borderId="62" xfId="2" applyFont="1" applyBorder="1" applyAlignment="1" applyProtection="1">
      <alignment vertical="center"/>
      <protection locked="0"/>
    </xf>
    <xf numFmtId="0" fontId="55" fillId="0" borderId="63" xfId="0" applyFont="1" applyBorder="1" applyAlignment="1" applyProtection="1">
      <alignment vertical="center"/>
      <protection locked="0"/>
    </xf>
    <xf numFmtId="0" fontId="55" fillId="0" borderId="65" xfId="0" applyFont="1" applyBorder="1" applyAlignment="1" applyProtection="1">
      <alignment vertical="center"/>
      <protection locked="0"/>
    </xf>
    <xf numFmtId="164" fontId="55" fillId="0" borderId="13" xfId="2" applyFont="1" applyBorder="1" applyAlignment="1" applyProtection="1">
      <alignment vertical="center"/>
      <protection locked="0"/>
    </xf>
    <xf numFmtId="164" fontId="55" fillId="0" borderId="14" xfId="2" applyFont="1" applyBorder="1" applyAlignment="1" applyProtection="1">
      <alignment vertical="center"/>
      <protection locked="0"/>
    </xf>
    <xf numFmtId="164" fontId="55" fillId="0" borderId="15" xfId="2" applyFont="1" applyBorder="1" applyAlignment="1" applyProtection="1">
      <alignment vertical="center"/>
      <protection locked="0"/>
    </xf>
    <xf numFmtId="164" fontId="55" fillId="0" borderId="13" xfId="2" applyFont="1" applyBorder="1" applyAlignment="1" applyProtection="1">
      <alignment horizontal="right" vertical="center"/>
      <protection locked="0"/>
    </xf>
    <xf numFmtId="164" fontId="55" fillId="0" borderId="14" xfId="2" applyFont="1" applyBorder="1" applyAlignment="1" applyProtection="1">
      <alignment horizontal="right" vertical="center"/>
      <protection locked="0"/>
    </xf>
    <xf numFmtId="164" fontId="55" fillId="0" borderId="15" xfId="2" applyFont="1" applyBorder="1" applyAlignment="1" applyProtection="1">
      <alignment horizontal="right" vertical="center"/>
      <protection locked="0"/>
    </xf>
    <xf numFmtId="164" fontId="15" fillId="3" borderId="13" xfId="2" applyFont="1" applyFill="1" applyBorder="1" applyAlignment="1" applyProtection="1">
      <alignment horizontal="left" vertical="center"/>
      <protection locked="0"/>
    </xf>
    <xf numFmtId="164" fontId="15" fillId="3" borderId="14" xfId="2" applyFont="1" applyFill="1" applyBorder="1" applyAlignment="1" applyProtection="1">
      <alignment horizontal="left" vertical="center"/>
      <protection locked="0"/>
    </xf>
    <xf numFmtId="164" fontId="15" fillId="3" borderId="33" xfId="2" applyFont="1" applyFill="1" applyBorder="1" applyAlignment="1" applyProtection="1">
      <alignment horizontal="left" vertical="center"/>
      <protection locked="0"/>
    </xf>
    <xf numFmtId="164" fontId="15" fillId="3" borderId="48" xfId="2" applyFont="1" applyFill="1" applyBorder="1" applyAlignment="1" applyProtection="1">
      <alignment horizontal="center" vertical="center"/>
      <protection locked="0"/>
    </xf>
    <xf numFmtId="164" fontId="15" fillId="3" borderId="23" xfId="2" applyFont="1" applyFill="1" applyBorder="1" applyAlignment="1" applyProtection="1">
      <alignment horizontal="center" vertical="center"/>
      <protection locked="0"/>
    </xf>
    <xf numFmtId="164" fontId="14" fillId="3" borderId="12" xfId="2" applyFont="1" applyFill="1" applyBorder="1" applyAlignment="1" applyProtection="1">
      <alignment horizontal="center" vertical="center"/>
      <protection locked="0"/>
    </xf>
    <xf numFmtId="0" fontId="14" fillId="3" borderId="12" xfId="1" applyFont="1" applyFill="1" applyBorder="1" applyAlignment="1" applyProtection="1">
      <alignment horizontal="center" vertical="center"/>
      <protection locked="0"/>
    </xf>
    <xf numFmtId="0" fontId="14" fillId="3" borderId="67" xfId="1" applyFont="1" applyFill="1" applyBorder="1" applyAlignment="1" applyProtection="1">
      <alignment horizontal="center" vertical="center"/>
      <protection locked="0"/>
    </xf>
    <xf numFmtId="164" fontId="15" fillId="3" borderId="13" xfId="2" applyFont="1" applyFill="1" applyBorder="1" applyAlignment="1" applyProtection="1">
      <alignment horizontal="center" vertical="center"/>
      <protection locked="0"/>
    </xf>
    <xf numFmtId="164" fontId="15" fillId="3" borderId="33" xfId="2" applyFont="1" applyFill="1" applyBorder="1" applyAlignment="1" applyProtection="1">
      <alignment horizontal="center" vertical="center"/>
      <protection locked="0"/>
    </xf>
    <xf numFmtId="164" fontId="14" fillId="3" borderId="12" xfId="2" applyFont="1" applyFill="1" applyBorder="1" applyAlignment="1" applyProtection="1">
      <alignment vertical="center"/>
      <protection locked="0"/>
    </xf>
    <xf numFmtId="0" fontId="14" fillId="3" borderId="12" xfId="1" applyFont="1" applyFill="1" applyBorder="1" applyAlignment="1" applyProtection="1">
      <alignment vertical="center"/>
      <protection locked="0"/>
    </xf>
    <xf numFmtId="0" fontId="14" fillId="3" borderId="67" xfId="1" applyFont="1" applyFill="1" applyBorder="1" applyAlignment="1" applyProtection="1">
      <alignment vertical="center"/>
      <protection locked="0"/>
    </xf>
    <xf numFmtId="164" fontId="13" fillId="0" borderId="30" xfId="2" applyFont="1" applyFill="1" applyBorder="1" applyAlignment="1" applyProtection="1">
      <alignment vertical="center"/>
      <protection locked="0"/>
    </xf>
    <xf numFmtId="0" fontId="9" fillId="0" borderId="0" xfId="1" applyFont="1" applyBorder="1" applyAlignment="1" applyProtection="1">
      <alignment vertical="center"/>
      <protection locked="0"/>
    </xf>
    <xf numFmtId="0" fontId="9" fillId="0" borderId="10" xfId="1" applyFont="1" applyBorder="1" applyAlignment="1" applyProtection="1">
      <alignment vertical="center"/>
      <protection locked="0"/>
    </xf>
    <xf numFmtId="0" fontId="9" fillId="0" borderId="30" xfId="1" applyFont="1" applyBorder="1" applyAlignment="1" applyProtection="1">
      <alignment vertical="center"/>
      <protection locked="0"/>
    </xf>
    <xf numFmtId="0" fontId="9" fillId="0" borderId="25" xfId="1" applyFont="1" applyBorder="1" applyAlignment="1" applyProtection="1">
      <alignment vertical="center"/>
      <protection locked="0"/>
    </xf>
    <xf numFmtId="0" fontId="9" fillId="0" borderId="26" xfId="1" applyFont="1" applyBorder="1" applyAlignment="1" applyProtection="1">
      <alignment vertical="center"/>
      <protection locked="0"/>
    </xf>
    <xf numFmtId="0" fontId="9" fillId="0" borderId="27" xfId="1" applyFont="1" applyBorder="1" applyAlignment="1" applyProtection="1">
      <alignment vertical="center"/>
      <protection locked="0"/>
    </xf>
    <xf numFmtId="164" fontId="15" fillId="3" borderId="55" xfId="2" applyFont="1" applyFill="1" applyBorder="1" applyAlignment="1" applyProtection="1">
      <alignment horizontal="left" vertical="center"/>
      <protection locked="0"/>
    </xf>
    <xf numFmtId="164" fontId="15" fillId="3" borderId="56" xfId="2" applyFont="1" applyFill="1" applyBorder="1" applyAlignment="1" applyProtection="1">
      <alignment horizontal="left" vertical="center"/>
      <protection locked="0"/>
    </xf>
    <xf numFmtId="164" fontId="15" fillId="3" borderId="57" xfId="2" applyFont="1" applyFill="1" applyBorder="1" applyAlignment="1" applyProtection="1">
      <alignment horizontal="left" vertical="center"/>
      <protection locked="0"/>
    </xf>
    <xf numFmtId="164" fontId="15" fillId="3" borderId="55" xfId="2" applyFont="1" applyFill="1" applyBorder="1" applyAlignment="1" applyProtection="1">
      <alignment horizontal="center" vertical="center"/>
      <protection locked="0"/>
    </xf>
    <xf numFmtId="164" fontId="15" fillId="3" borderId="57" xfId="2" applyFont="1" applyFill="1" applyBorder="1" applyAlignment="1" applyProtection="1">
      <alignment horizontal="center" vertical="center"/>
      <protection locked="0"/>
    </xf>
    <xf numFmtId="164" fontId="14" fillId="3" borderId="69" xfId="2" applyFont="1" applyFill="1" applyBorder="1" applyAlignment="1" applyProtection="1">
      <alignment vertical="center"/>
      <protection locked="0"/>
    </xf>
    <xf numFmtId="0" fontId="14" fillId="3" borderId="69" xfId="1" applyFont="1" applyFill="1" applyBorder="1" applyAlignment="1" applyProtection="1">
      <alignment vertical="center"/>
      <protection locked="0"/>
    </xf>
    <xf numFmtId="0" fontId="14" fillId="3" borderId="70" xfId="1" applyFont="1" applyFill="1" applyBorder="1" applyAlignment="1" applyProtection="1">
      <alignment vertical="center"/>
      <protection locked="0"/>
    </xf>
    <xf numFmtId="164" fontId="12" fillId="0" borderId="9" xfId="2" applyFont="1" applyBorder="1" applyAlignment="1" applyProtection="1">
      <alignment horizontal="left" vertical="center"/>
    </xf>
    <xf numFmtId="0" fontId="12" fillId="0" borderId="5" xfId="1" applyFont="1" applyBorder="1" applyAlignment="1" applyProtection="1">
      <alignment horizontal="left" vertical="center"/>
    </xf>
    <xf numFmtId="0" fontId="12" fillId="0" borderId="6" xfId="1" applyFont="1" applyBorder="1" applyAlignment="1" applyProtection="1">
      <alignment horizontal="left" vertical="center"/>
    </xf>
    <xf numFmtId="0" fontId="29" fillId="0" borderId="76" xfId="1" applyFont="1" applyBorder="1" applyAlignment="1">
      <alignment horizontal="center" vertical="center"/>
    </xf>
    <xf numFmtId="0" fontId="29" fillId="0" borderId="77" xfId="1" applyFont="1" applyBorder="1" applyAlignment="1">
      <alignment horizontal="center" vertical="center"/>
    </xf>
    <xf numFmtId="0" fontId="29" fillId="0" borderId="22" xfId="1" applyFont="1" applyBorder="1" applyAlignment="1">
      <alignment horizontal="center" vertical="center"/>
    </xf>
    <xf numFmtId="0" fontId="2" fillId="0" borderId="0" xfId="1" applyFont="1" applyAlignment="1" applyProtection="1">
      <alignment horizontal="center" vertical="center"/>
    </xf>
    <xf numFmtId="0" fontId="5" fillId="0" borderId="1" xfId="1" applyFont="1" applyBorder="1" applyAlignment="1" applyProtection="1">
      <alignment horizontal="center" vertical="center"/>
    </xf>
    <xf numFmtId="0" fontId="5" fillId="0" borderId="4" xfId="1" applyFont="1" applyBorder="1" applyAlignment="1" applyProtection="1">
      <alignment horizontal="center" vertical="center"/>
    </xf>
    <xf numFmtId="0" fontId="5" fillId="0" borderId="25" xfId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23" fillId="0" borderId="3" xfId="1" applyFont="1" applyFill="1" applyBorder="1" applyAlignment="1" applyProtection="1">
      <alignment horizontal="center" vertical="center"/>
    </xf>
    <xf numFmtId="0" fontId="23" fillId="0" borderId="2" xfId="1" applyFont="1" applyFill="1" applyBorder="1" applyAlignment="1" applyProtection="1">
      <alignment horizontal="center" vertical="center"/>
    </xf>
    <xf numFmtId="0" fontId="23" fillId="0" borderId="73" xfId="1" applyFont="1" applyFill="1" applyBorder="1" applyAlignment="1" applyProtection="1">
      <alignment horizontal="center" vertical="center"/>
    </xf>
    <xf numFmtId="0" fontId="23" fillId="0" borderId="74" xfId="1" applyFont="1" applyFill="1" applyBorder="1" applyAlignment="1" applyProtection="1">
      <alignment horizontal="center" vertical="center"/>
    </xf>
    <xf numFmtId="0" fontId="24" fillId="0" borderId="3" xfId="1" applyFont="1" applyBorder="1" applyAlignment="1" applyProtection="1">
      <alignment horizontal="left" vertical="center"/>
    </xf>
    <xf numFmtId="0" fontId="24" fillId="0" borderId="71" xfId="1" applyFont="1" applyBorder="1" applyAlignment="1" applyProtection="1">
      <alignment horizontal="left" vertical="center"/>
    </xf>
    <xf numFmtId="0" fontId="25" fillId="0" borderId="72" xfId="1" applyFont="1" applyFill="1" applyBorder="1" applyAlignment="1" applyProtection="1">
      <alignment horizontal="center" vertical="center" wrapText="1"/>
    </xf>
    <xf numFmtId="0" fontId="28" fillId="0" borderId="75" xfId="1" applyFont="1" applyFill="1" applyBorder="1" applyAlignment="1" applyProtection="1">
      <alignment horizontal="center" vertical="center" wrapText="1"/>
    </xf>
    <xf numFmtId="164" fontId="22" fillId="4" borderId="0" xfId="3" applyFont="1" applyFill="1" applyAlignment="1" applyProtection="1">
      <alignment horizontal="center"/>
    </xf>
    <xf numFmtId="164" fontId="9" fillId="0" borderId="58" xfId="2" applyFont="1" applyBorder="1" applyAlignment="1" applyProtection="1">
      <alignment horizontal="left" vertical="center"/>
    </xf>
    <xf numFmtId="0" fontId="9" fillId="0" borderId="59" xfId="1" applyFont="1" applyBorder="1" applyAlignment="1" applyProtection="1">
      <alignment horizontal="left" vertical="center"/>
    </xf>
    <xf numFmtId="0" fontId="9" fillId="0" borderId="60" xfId="1" applyFont="1" applyBorder="1" applyAlignment="1" applyProtection="1">
      <alignment horizontal="left" vertical="center"/>
    </xf>
    <xf numFmtId="49" fontId="13" fillId="2" borderId="5" xfId="3" applyNumberFormat="1" applyFont="1" applyFill="1" applyBorder="1" applyAlignment="1" applyProtection="1">
      <alignment vertical="center"/>
    </xf>
    <xf numFmtId="49" fontId="16" fillId="0" borderId="6" xfId="1" applyNumberFormat="1" applyFont="1" applyBorder="1" applyAlignment="1" applyProtection="1">
      <alignment vertical="center"/>
    </xf>
    <xf numFmtId="0" fontId="44" fillId="0" borderId="0" xfId="1" applyFont="1" applyFill="1" applyBorder="1" applyAlignment="1" applyProtection="1">
      <alignment horizontal="center" vertical="center"/>
      <protection locked="0"/>
    </xf>
    <xf numFmtId="0" fontId="34" fillId="0" borderId="71" xfId="1" applyNumberFormat="1" applyFont="1" applyFill="1" applyBorder="1" applyAlignment="1" applyProtection="1">
      <alignment horizontal="center" vertical="center" wrapText="1"/>
      <protection locked="0"/>
    </xf>
    <xf numFmtId="0" fontId="34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34" fillId="0" borderId="27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72" xfId="1" applyFont="1" applyFill="1" applyBorder="1" applyAlignment="1" applyProtection="1">
      <alignment horizontal="left" vertical="center"/>
      <protection locked="0"/>
    </xf>
    <xf numFmtId="0" fontId="11" fillId="0" borderId="22" xfId="1" applyFont="1" applyFill="1" applyBorder="1" applyAlignment="1" applyProtection="1">
      <alignment horizontal="left" vertical="center"/>
      <protection locked="0"/>
    </xf>
    <xf numFmtId="1" fontId="46" fillId="3" borderId="162" xfId="3" applyNumberFormat="1" applyFont="1" applyFill="1" applyBorder="1" applyAlignment="1" applyProtection="1">
      <alignment horizontal="center" vertical="center"/>
      <protection locked="0"/>
    </xf>
    <xf numFmtId="1" fontId="46" fillId="3" borderId="164" xfId="3" applyNumberFormat="1" applyFont="1" applyFill="1" applyBorder="1" applyAlignment="1" applyProtection="1">
      <alignment horizontal="center" vertical="center"/>
      <protection locked="0"/>
    </xf>
    <xf numFmtId="1" fontId="46" fillId="3" borderId="166" xfId="3" applyNumberFormat="1" applyFont="1" applyFill="1" applyBorder="1" applyAlignment="1" applyProtection="1">
      <alignment horizontal="center" vertical="center"/>
      <protection locked="0"/>
    </xf>
    <xf numFmtId="10" fontId="46" fillId="3" borderId="71" xfId="3" applyNumberFormat="1" applyFont="1" applyFill="1" applyBorder="1" applyAlignment="1" applyProtection="1">
      <alignment horizontal="center" vertical="center"/>
      <protection locked="0"/>
    </xf>
    <xf numFmtId="10" fontId="46" fillId="3" borderId="10" xfId="3" applyNumberFormat="1" applyFont="1" applyFill="1" applyBorder="1" applyAlignment="1" applyProtection="1">
      <alignment horizontal="center" vertical="center"/>
      <protection locked="0"/>
    </xf>
    <xf numFmtId="10" fontId="46" fillId="3" borderId="27" xfId="3" applyNumberFormat="1" applyFont="1" applyFill="1" applyBorder="1" applyAlignment="1" applyProtection="1">
      <alignment horizontal="center" vertical="center"/>
      <protection locked="0"/>
    </xf>
    <xf numFmtId="0" fontId="53" fillId="0" borderId="143" xfId="1" applyFont="1" applyBorder="1" applyAlignment="1" applyProtection="1">
      <alignment horizontal="center" vertical="center"/>
    </xf>
    <xf numFmtId="0" fontId="53" fillId="0" borderId="5" xfId="1" applyFont="1" applyBorder="1" applyAlignment="1" applyProtection="1">
      <alignment horizontal="center" vertical="center"/>
    </xf>
    <xf numFmtId="0" fontId="53" fillId="0" borderId="144" xfId="1" applyFont="1" applyBorder="1" applyAlignment="1" applyProtection="1">
      <alignment horizontal="center" vertical="center"/>
    </xf>
    <xf numFmtId="164" fontId="11" fillId="2" borderId="11" xfId="3" quotePrefix="1" applyFont="1" applyFill="1" applyBorder="1" applyAlignment="1" applyProtection="1">
      <alignment horizontal="left" vertical="center"/>
    </xf>
    <xf numFmtId="164" fontId="11" fillId="2" borderId="12" xfId="3" quotePrefix="1" applyFont="1" applyFill="1" applyBorder="1" applyAlignment="1" applyProtection="1">
      <alignment horizontal="left" vertical="center"/>
    </xf>
    <xf numFmtId="0" fontId="12" fillId="0" borderId="12" xfId="1" applyFont="1" applyBorder="1" applyAlignment="1" applyProtection="1">
      <alignment horizontal="left" vertical="center"/>
    </xf>
    <xf numFmtId="0" fontId="12" fillId="0" borderId="159" xfId="1" applyFont="1" applyBorder="1" applyAlignment="1" applyProtection="1">
      <alignment horizontal="left" vertical="center"/>
    </xf>
    <xf numFmtId="2" fontId="41" fillId="8" borderId="7" xfId="1" applyNumberFormat="1" applyFont="1" applyFill="1" applyBorder="1" applyAlignment="1" applyProtection="1">
      <alignment horizontal="center" vertical="center" wrapText="1"/>
    </xf>
    <xf numFmtId="2" fontId="41" fillId="8" borderId="176" xfId="1" applyNumberFormat="1" applyFont="1" applyFill="1" applyBorder="1" applyAlignment="1" applyProtection="1">
      <alignment horizontal="center" vertical="center" wrapText="1"/>
    </xf>
    <xf numFmtId="164" fontId="28" fillId="8" borderId="8" xfId="3" applyFont="1" applyFill="1" applyBorder="1" applyAlignment="1" applyProtection="1">
      <alignment horizontal="center" vertical="center"/>
    </xf>
    <xf numFmtId="164" fontId="28" fillId="8" borderId="69" xfId="3" applyFont="1" applyFill="1" applyBorder="1" applyAlignment="1" applyProtection="1">
      <alignment horizontal="center" vertical="center"/>
    </xf>
    <xf numFmtId="164" fontId="28" fillId="8" borderId="147" xfId="3" applyFont="1" applyFill="1" applyBorder="1" applyAlignment="1" applyProtection="1">
      <alignment horizontal="center" vertical="center" wrapText="1"/>
    </xf>
    <xf numFmtId="164" fontId="28" fillId="8" borderId="70" xfId="3" applyFont="1" applyFill="1" applyBorder="1" applyAlignment="1" applyProtection="1">
      <alignment horizontal="center" vertical="center"/>
    </xf>
  </cellXfs>
  <cellStyles count="7">
    <cellStyle name="Normální" xfId="0" builtinId="0"/>
    <cellStyle name="Normální 2" xfId="4" xr:uid="{00000000-0005-0000-0000-000001000000}"/>
    <cellStyle name="normální 2 10" xfId="5" xr:uid="{00000000-0005-0000-0000-000002000000}"/>
    <cellStyle name="Normální 44" xfId="1" xr:uid="{00000000-0005-0000-0000-000003000000}"/>
    <cellStyle name="normální_80" xfId="2" xr:uid="{00000000-0005-0000-0000-000004000000}"/>
    <cellStyle name="normální_81" xfId="3" xr:uid="{00000000-0005-0000-0000-000005000000}"/>
    <cellStyle name="normální_VZOR 83" xfId="6" xr:uid="{00000000-0005-0000-0000-000006000000}"/>
  </cellStyles>
  <dxfs count="29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/>
        <i val="0"/>
      </font>
      <fill>
        <patternFill>
          <bgColor theme="9"/>
        </patternFill>
      </fill>
    </dxf>
    <dxf>
      <font>
        <b val="0"/>
        <i/>
        <color theme="2" tint="-0.499984740745262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/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/>
        <color theme="0"/>
      </font>
    </dxf>
    <dxf>
      <font>
        <b val="0"/>
        <i/>
        <color theme="0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242049</xdr:colOff>
      <xdr:row>78</xdr:row>
      <xdr:rowOff>6722</xdr:rowOff>
    </xdr:from>
    <xdr:to>
      <xdr:col>14</xdr:col>
      <xdr:colOff>600637</xdr:colOff>
      <xdr:row>80</xdr:row>
      <xdr:rowOff>107576</xdr:rowOff>
    </xdr:to>
    <xdr:sp macro="" textlink="">
      <xdr:nvSpPr>
        <xdr:cNvPr id="2" name="Šipka dolů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0881474" y="13389347"/>
          <a:ext cx="358588" cy="453279"/>
        </a:xfrm>
        <a:prstGeom prst="downArrow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15</xdr:col>
      <xdr:colOff>56026</xdr:colOff>
      <xdr:row>78</xdr:row>
      <xdr:rowOff>22412</xdr:rowOff>
    </xdr:from>
    <xdr:to>
      <xdr:col>15</xdr:col>
      <xdr:colOff>414614</xdr:colOff>
      <xdr:row>80</xdr:row>
      <xdr:rowOff>123266</xdr:rowOff>
    </xdr:to>
    <xdr:sp macro="" textlink="">
      <xdr:nvSpPr>
        <xdr:cNvPr id="3" name="Šipka dolů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1800351" y="13405037"/>
          <a:ext cx="358588" cy="453279"/>
        </a:xfrm>
        <a:prstGeom prst="downArrow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16</xdr:col>
      <xdr:colOff>986116</xdr:colOff>
      <xdr:row>76</xdr:row>
      <xdr:rowOff>22412</xdr:rowOff>
    </xdr:from>
    <xdr:to>
      <xdr:col>17</xdr:col>
      <xdr:colOff>1815352</xdr:colOff>
      <xdr:row>80</xdr:row>
      <xdr:rowOff>151714</xdr:rowOff>
    </xdr:to>
    <xdr:sp macro="" textlink="">
      <xdr:nvSpPr>
        <xdr:cNvPr id="4" name="Šipka doprava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 flipH="1">
          <a:off x="12330391" y="13081187"/>
          <a:ext cx="1819836" cy="805577"/>
        </a:xfrm>
        <a:prstGeom prst="rightArrow">
          <a:avLst>
            <a:gd name="adj1" fmla="val 50000"/>
            <a:gd name="adj2" fmla="val 43301"/>
          </a:avLst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cs-CZ" sz="1600" b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" panose="020B0604020202020204" pitchFamily="34" charset="0"/>
              <a:cs typeface="Arial" panose="020B0604020202020204" pitchFamily="34" charset="0"/>
            </a:rPr>
            <a:t>V Y P L N I T</a:t>
          </a:r>
          <a:endParaRPr lang="cs-CZ" sz="1200" b="0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2020_projekty/Smichov_ZP_aktualizace/__Ekonomick&#233;%20hodnocen&#237;/Propo&#269;et%20IN%202020_VB_Sm&#237;chov_ZP_2020_varianta%201_2020116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eselyj\AppData\Local\Microsoft\Windows\INetCache\Content.Outlook\XFJ5EN46\P&#345;.&#269;.%203%20-%20Tabulka%20propo&#269;tu%202020_v2_VZORY80_83_5_IU%20(002)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&#269;et%20IN%202020_VB_Sm&#237;chov_ZP_2020_varianta%201_2020120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tatní naklady na přípravu"/>
      <sheetName val="Zadani "/>
      <sheetName val="Zadání"/>
      <sheetName val="Tabulka propočtu, verze 2020"/>
      <sheetName val="Dopočet inflace"/>
      <sheetName val="VZOR 80"/>
      <sheetName val="VZOR 81"/>
      <sheetName val="VZOR 83"/>
      <sheetName val="Changelog"/>
      <sheetName val="Databaze rizik"/>
    </sheetNames>
    <sheetDataSet>
      <sheetData sheetId="0"/>
      <sheetData sheetId="1"/>
      <sheetData sheetId="2">
        <row r="8">
          <cell r="C8">
            <v>40969</v>
          </cell>
        </row>
        <row r="14">
          <cell r="C14">
            <v>46204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log"/>
      <sheetName val="Navod"/>
      <sheetName val="Ostatní naklady na přípravu"/>
      <sheetName val="Zadani "/>
      <sheetName val="Zadání SSZ"/>
      <sheetName val="Tabulka propočtu, verze 2020"/>
      <sheetName val="Dopočet inflace"/>
      <sheetName val="VZOR 80"/>
      <sheetName val="VZOR 81"/>
      <sheetName val="VZOR 83"/>
      <sheetName val="Ostatni_tabulky"/>
      <sheetName val="NAD"/>
      <sheetName val="Databaze rizik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B3">
            <v>0</v>
          </cell>
        </row>
        <row r="5">
          <cell r="C5">
            <v>2020</v>
          </cell>
        </row>
        <row r="53">
          <cell r="D53">
            <v>0</v>
          </cell>
        </row>
        <row r="54">
          <cell r="D54">
            <v>0</v>
          </cell>
        </row>
        <row r="89"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</row>
        <row r="90"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</row>
        <row r="94">
          <cell r="H94">
            <v>0</v>
          </cell>
        </row>
        <row r="96">
          <cell r="H96">
            <v>0</v>
          </cell>
        </row>
        <row r="99">
          <cell r="E99">
            <v>0</v>
          </cell>
          <cell r="F99">
            <v>0</v>
          </cell>
        </row>
        <row r="100">
          <cell r="E100">
            <v>0</v>
          </cell>
          <cell r="F100">
            <v>0</v>
          </cell>
        </row>
        <row r="102">
          <cell r="D102">
            <v>0</v>
          </cell>
          <cell r="E102">
            <v>0</v>
          </cell>
          <cell r="F102">
            <v>0</v>
          </cell>
        </row>
        <row r="104">
          <cell r="H104">
            <v>0</v>
          </cell>
        </row>
        <row r="106"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</row>
        <row r="107"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</row>
      </sheetData>
      <sheetData sheetId="5" refreshError="1"/>
      <sheetData sheetId="6" refreshError="1">
        <row r="126">
          <cell r="O126">
            <v>0</v>
          </cell>
        </row>
        <row r="127">
          <cell r="O127">
            <v>0</v>
          </cell>
        </row>
        <row r="128">
          <cell r="O128">
            <v>0</v>
          </cell>
        </row>
        <row r="129">
          <cell r="O129">
            <v>0</v>
          </cell>
        </row>
        <row r="239">
          <cell r="O239">
            <v>0</v>
          </cell>
        </row>
        <row r="246">
          <cell r="O246">
            <v>0</v>
          </cell>
        </row>
        <row r="264">
          <cell r="O264">
            <v>0</v>
          </cell>
        </row>
        <row r="267">
          <cell r="O267">
            <v>0</v>
          </cell>
        </row>
        <row r="268">
          <cell r="O268">
            <v>0</v>
          </cell>
        </row>
        <row r="269">
          <cell r="O269">
            <v>0</v>
          </cell>
        </row>
        <row r="270">
          <cell r="O270">
            <v>0</v>
          </cell>
        </row>
        <row r="272">
          <cell r="O272">
            <v>0</v>
          </cell>
        </row>
        <row r="275">
          <cell r="O275">
            <v>0</v>
          </cell>
        </row>
        <row r="286">
          <cell r="O286">
            <v>0</v>
          </cell>
        </row>
      </sheetData>
      <sheetData sheetId="7" refreshError="1">
        <row r="4">
          <cell r="C4">
            <v>0</v>
          </cell>
        </row>
        <row r="6">
          <cell r="C6" t="str">
            <v>Správa železnic, státní organizace</v>
          </cell>
        </row>
      </sheetData>
      <sheetData sheetId="8" refreshError="1">
        <row r="4">
          <cell r="C4">
            <v>0</v>
          </cell>
        </row>
        <row r="6">
          <cell r="C6" t="str">
            <v>Správa železnic, státní organizace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tatní naklady na přípravu"/>
      <sheetName val="Zadani "/>
      <sheetName val="Zadání"/>
      <sheetName val="Tabulka propočtu, verze 2020"/>
      <sheetName val="Dopočet inflace"/>
      <sheetName val="VZOR 80"/>
      <sheetName val="VZOR 81"/>
      <sheetName val="VZOR 83"/>
      <sheetName val="Changelog"/>
      <sheetName val="Databaze rizik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C5">
            <v>5113510002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3">
    <pageSetUpPr fitToPage="1"/>
  </sheetPr>
  <dimension ref="A1:P46"/>
  <sheetViews>
    <sheetView showGridLines="0" view="pageBreakPreview" zoomScale="75" zoomScaleSheetLayoutView="75" workbookViewId="0">
      <selection activeCell="I11" sqref="I11:J11"/>
    </sheetView>
  </sheetViews>
  <sheetFormatPr defaultColWidth="9" defaultRowHeight="13.2" x14ac:dyDescent="0.25"/>
  <cols>
    <col min="1" max="1" width="9" style="33"/>
    <col min="2" max="8" width="9" style="33" customWidth="1"/>
    <col min="9" max="9" width="8.26953125" style="33" customWidth="1"/>
    <col min="10" max="10" width="2.1796875" style="33" customWidth="1"/>
    <col min="11" max="11" width="9" style="33"/>
    <col min="12" max="12" width="3.6328125" style="33" customWidth="1"/>
    <col min="13" max="13" width="9.7265625" style="33" customWidth="1"/>
    <col min="14" max="16" width="6.1796875" style="33" customWidth="1"/>
    <col min="17" max="16384" width="9" style="33"/>
  </cols>
  <sheetData>
    <row r="1" spans="1:16" s="3" customFormat="1" ht="1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18" thickBot="1" x14ac:dyDescent="0.35">
      <c r="A2" s="405"/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2"/>
      <c r="N2" s="2"/>
      <c r="O2" s="2"/>
      <c r="P2" s="2"/>
    </row>
    <row r="3" spans="1:16" s="3" customFormat="1" ht="18.600000000000001" thickBot="1" x14ac:dyDescent="0.3">
      <c r="A3" s="407"/>
      <c r="B3" s="408"/>
      <c r="C3" s="409" t="s">
        <v>0</v>
      </c>
      <c r="D3" s="410"/>
      <c r="E3" s="410"/>
      <c r="F3" s="410"/>
      <c r="G3" s="410"/>
      <c r="H3" s="410"/>
      <c r="I3" s="410"/>
      <c r="J3" s="410"/>
      <c r="K3" s="410"/>
      <c r="L3" s="411"/>
      <c r="M3" s="4" t="s">
        <v>1</v>
      </c>
      <c r="N3" s="5"/>
      <c r="O3" s="5"/>
      <c r="P3" s="6"/>
    </row>
    <row r="4" spans="1:16" s="3" customFormat="1" ht="34.5" customHeight="1" x14ac:dyDescent="0.25">
      <c r="A4" s="412" t="s">
        <v>2</v>
      </c>
      <c r="B4" s="413"/>
      <c r="C4" s="414" t="s">
        <v>210</v>
      </c>
      <c r="D4" s="415"/>
      <c r="E4" s="415"/>
      <c r="F4" s="415"/>
      <c r="G4" s="415"/>
      <c r="H4" s="415"/>
      <c r="I4" s="415"/>
      <c r="J4" s="415"/>
      <c r="K4" s="415"/>
      <c r="L4" s="416"/>
      <c r="M4" s="7"/>
      <c r="N4" s="7"/>
      <c r="O4" s="8"/>
      <c r="P4" s="9"/>
    </row>
    <row r="5" spans="1:16" s="3" customFormat="1" ht="16.5" customHeight="1" x14ac:dyDescent="0.25">
      <c r="A5" s="390" t="s">
        <v>3</v>
      </c>
      <c r="B5" s="391"/>
      <c r="C5" s="392"/>
      <c r="D5" s="393"/>
      <c r="E5" s="393"/>
      <c r="F5" s="393"/>
      <c r="G5" s="393"/>
      <c r="H5" s="393"/>
      <c r="I5" s="393"/>
      <c r="J5" s="393"/>
      <c r="K5" s="393"/>
      <c r="L5" s="394"/>
      <c r="M5" s="10"/>
      <c r="N5" s="8"/>
      <c r="O5" s="8"/>
      <c r="P5" s="9"/>
    </row>
    <row r="6" spans="1:16" s="3" customFormat="1" ht="16.5" customHeight="1" thickBot="1" x14ac:dyDescent="0.3">
      <c r="A6" s="395" t="s">
        <v>4</v>
      </c>
      <c r="B6" s="396"/>
      <c r="C6" s="397" t="s">
        <v>5</v>
      </c>
      <c r="D6" s="398"/>
      <c r="E6" s="398"/>
      <c r="F6" s="398"/>
      <c r="G6" s="398"/>
      <c r="H6" s="398"/>
      <c r="I6" s="398"/>
      <c r="J6" s="398"/>
      <c r="K6" s="398"/>
      <c r="L6" s="399"/>
      <c r="M6" s="10"/>
      <c r="N6" s="8"/>
      <c r="O6" s="8"/>
      <c r="P6" s="9"/>
    </row>
    <row r="7" spans="1:16" s="3" customFormat="1" ht="16.2" thickBot="1" x14ac:dyDescent="0.3">
      <c r="A7" s="11" t="s">
        <v>6</v>
      </c>
      <c r="B7" s="12">
        <v>70994234</v>
      </c>
      <c r="C7" s="400" t="s">
        <v>7</v>
      </c>
      <c r="D7" s="401"/>
      <c r="E7" s="401"/>
      <c r="F7" s="401"/>
      <c r="G7" s="401"/>
      <c r="H7" s="401"/>
      <c r="I7" s="402"/>
      <c r="J7" s="403"/>
      <c r="K7" s="403"/>
      <c r="L7" s="404"/>
      <c r="M7" s="13" t="s">
        <v>8</v>
      </c>
      <c r="N7" s="417"/>
      <c r="O7" s="418"/>
      <c r="P7" s="9"/>
    </row>
    <row r="8" spans="1:16" s="3" customFormat="1" ht="15.6" x14ac:dyDescent="0.25">
      <c r="A8" s="14"/>
      <c r="B8" s="15"/>
      <c r="C8" s="15"/>
      <c r="D8" s="15"/>
      <c r="E8" s="15"/>
      <c r="F8" s="7"/>
      <c r="G8" s="7"/>
      <c r="H8" s="7"/>
      <c r="I8" s="7"/>
      <c r="J8" s="7"/>
      <c r="K8" s="7"/>
      <c r="L8" s="7"/>
      <c r="M8" s="7"/>
      <c r="N8" s="7"/>
      <c r="O8" s="8"/>
      <c r="P8" s="9"/>
    </row>
    <row r="9" spans="1:16" s="3" customFormat="1" ht="15.6" x14ac:dyDescent="0.25">
      <c r="A9" s="16" t="s">
        <v>9</v>
      </c>
      <c r="B9" s="17"/>
      <c r="C9" s="17"/>
      <c r="D9" s="17"/>
      <c r="E9" s="17"/>
      <c r="F9" s="17"/>
      <c r="G9" s="17"/>
      <c r="H9" s="17"/>
      <c r="I9" s="8"/>
      <c r="J9" s="8"/>
      <c r="K9" s="8"/>
      <c r="L9" s="8"/>
      <c r="M9" s="8"/>
      <c r="N9" s="8"/>
      <c r="O9" s="8"/>
      <c r="P9" s="18"/>
    </row>
    <row r="10" spans="1:16" s="3" customFormat="1" ht="13.8" x14ac:dyDescent="0.25">
      <c r="A10" s="19"/>
      <c r="B10" s="20" t="s">
        <v>10</v>
      </c>
      <c r="C10" s="21"/>
      <c r="D10" s="20"/>
      <c r="E10" s="21"/>
      <c r="F10" s="21"/>
      <c r="G10" s="21"/>
      <c r="H10" s="21"/>
      <c r="I10" s="429" t="s">
        <v>11</v>
      </c>
      <c r="J10" s="430"/>
      <c r="K10" s="22"/>
      <c r="L10" s="23"/>
      <c r="M10" s="24" t="s">
        <v>12</v>
      </c>
      <c r="N10" s="25"/>
      <c r="O10" s="25"/>
      <c r="P10" s="26"/>
    </row>
    <row r="11" spans="1:16" ht="13.8" x14ac:dyDescent="0.25">
      <c r="A11" s="27">
        <v>8003</v>
      </c>
      <c r="B11" s="28" t="s">
        <v>13</v>
      </c>
      <c r="C11" s="29"/>
      <c r="D11" s="29"/>
      <c r="E11" s="29"/>
      <c r="F11" s="29"/>
      <c r="G11" s="29"/>
      <c r="H11" s="29"/>
      <c r="I11" s="419">
        <v>42928</v>
      </c>
      <c r="J11" s="420"/>
      <c r="K11" s="30"/>
      <c r="L11" s="31"/>
      <c r="M11" s="32">
        <v>45020</v>
      </c>
      <c r="N11" s="421"/>
      <c r="O11" s="422"/>
      <c r="P11" s="423"/>
    </row>
    <row r="12" spans="1:16" s="3" customFormat="1" ht="13.8" x14ac:dyDescent="0.25">
      <c r="A12" s="34">
        <v>8004</v>
      </c>
      <c r="B12" s="35" t="s">
        <v>14</v>
      </c>
      <c r="C12" s="36"/>
      <c r="D12" s="36"/>
      <c r="E12" s="36"/>
      <c r="F12" s="36"/>
      <c r="G12" s="36"/>
      <c r="H12" s="36"/>
      <c r="I12" s="424">
        <v>45047</v>
      </c>
      <c r="J12" s="425"/>
      <c r="K12" s="383"/>
      <c r="L12" s="384"/>
      <c r="M12" s="385">
        <v>45169</v>
      </c>
      <c r="N12" s="426"/>
      <c r="O12" s="427"/>
      <c r="P12" s="428"/>
    </row>
    <row r="13" spans="1:16" s="3" customFormat="1" ht="13.8" x14ac:dyDescent="0.25">
      <c r="A13" s="34">
        <v>8005</v>
      </c>
      <c r="B13" s="35" t="s">
        <v>15</v>
      </c>
      <c r="C13" s="36"/>
      <c r="D13" s="36"/>
      <c r="E13" s="36"/>
      <c r="F13" s="36"/>
      <c r="G13" s="36"/>
      <c r="H13" s="36"/>
      <c r="I13" s="424"/>
      <c r="J13" s="425"/>
      <c r="K13" s="383"/>
      <c r="L13" s="384"/>
      <c r="M13" s="385"/>
      <c r="N13" s="426"/>
      <c r="O13" s="427"/>
      <c r="P13" s="428"/>
    </row>
    <row r="14" spans="1:16" s="3" customFormat="1" ht="13.8" x14ac:dyDescent="0.25">
      <c r="A14" s="37">
        <v>8006</v>
      </c>
      <c r="B14" s="38" t="s">
        <v>16</v>
      </c>
      <c r="C14" s="39"/>
      <c r="D14" s="39"/>
      <c r="E14" s="39"/>
      <c r="F14" s="39"/>
      <c r="G14" s="39"/>
      <c r="H14" s="39"/>
      <c r="I14" s="424">
        <v>45170</v>
      </c>
      <c r="J14" s="425"/>
      <c r="K14" s="383"/>
      <c r="L14" s="384"/>
      <c r="M14" s="385">
        <v>46142</v>
      </c>
      <c r="N14" s="426"/>
      <c r="O14" s="427"/>
      <c r="P14" s="428"/>
    </row>
    <row r="15" spans="1:16" s="3" customFormat="1" ht="13.8" x14ac:dyDescent="0.25">
      <c r="A15" s="34">
        <v>8007</v>
      </c>
      <c r="B15" s="35" t="s">
        <v>17</v>
      </c>
      <c r="C15" s="36"/>
      <c r="D15" s="36"/>
      <c r="E15" s="36"/>
      <c r="F15" s="36"/>
      <c r="G15" s="36"/>
      <c r="H15" s="36"/>
      <c r="I15" s="424"/>
      <c r="J15" s="425"/>
      <c r="K15" s="383"/>
      <c r="L15" s="384"/>
      <c r="M15" s="385"/>
      <c r="N15" s="426"/>
      <c r="O15" s="427"/>
      <c r="P15" s="428"/>
    </row>
    <row r="16" spans="1:16" ht="13.8" x14ac:dyDescent="0.25">
      <c r="A16" s="40">
        <v>8008</v>
      </c>
      <c r="B16" s="41" t="s">
        <v>18</v>
      </c>
      <c r="C16" s="42"/>
      <c r="D16" s="42"/>
      <c r="E16" s="42"/>
      <c r="F16" s="42"/>
      <c r="G16" s="42"/>
      <c r="H16" s="42"/>
      <c r="I16" s="439">
        <v>46143</v>
      </c>
      <c r="J16" s="440"/>
      <c r="K16" s="43"/>
      <c r="L16" s="44"/>
      <c r="M16" s="386">
        <v>46387</v>
      </c>
      <c r="N16" s="441"/>
      <c r="O16" s="442"/>
      <c r="P16" s="443"/>
    </row>
    <row r="17" spans="1:16" s="3" customFormat="1" ht="16.5" customHeight="1" x14ac:dyDescent="0.25">
      <c r="A17" s="45" t="s">
        <v>19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7"/>
    </row>
    <row r="18" spans="1:16" s="3" customFormat="1" ht="14.4" thickBot="1" x14ac:dyDescent="0.3">
      <c r="A18" s="48"/>
      <c r="B18" s="444" t="s">
        <v>20</v>
      </c>
      <c r="C18" s="445"/>
      <c r="D18" s="445"/>
      <c r="E18" s="445"/>
      <c r="F18" s="445"/>
      <c r="G18" s="445"/>
      <c r="H18" s="446"/>
      <c r="I18" s="447" t="s">
        <v>21</v>
      </c>
      <c r="J18" s="448"/>
      <c r="K18" s="49" t="s">
        <v>22</v>
      </c>
      <c r="L18" s="50"/>
      <c r="M18" s="51"/>
      <c r="N18" s="50"/>
      <c r="O18" s="50"/>
      <c r="P18" s="52"/>
    </row>
    <row r="19" spans="1:16" ht="14.4" thickTop="1" x14ac:dyDescent="0.25">
      <c r="A19" s="53">
        <v>8011</v>
      </c>
      <c r="B19" s="449" t="s">
        <v>202</v>
      </c>
      <c r="C19" s="450"/>
      <c r="D19" s="450"/>
      <c r="E19" s="450"/>
      <c r="F19" s="450"/>
      <c r="G19" s="450"/>
      <c r="H19" s="451"/>
      <c r="I19" s="452" t="s">
        <v>203</v>
      </c>
      <c r="J19" s="453"/>
      <c r="K19" s="454">
        <v>4302</v>
      </c>
      <c r="L19" s="455"/>
      <c r="M19" s="455"/>
      <c r="N19" s="455"/>
      <c r="O19" s="455"/>
      <c r="P19" s="456"/>
    </row>
    <row r="20" spans="1:16" ht="13.8" x14ac:dyDescent="0.25">
      <c r="A20" s="54">
        <v>8012</v>
      </c>
      <c r="B20" s="431" t="s">
        <v>204</v>
      </c>
      <c r="C20" s="432"/>
      <c r="D20" s="432"/>
      <c r="E20" s="432"/>
      <c r="F20" s="432"/>
      <c r="G20" s="432"/>
      <c r="H20" s="433"/>
      <c r="I20" s="434" t="s">
        <v>203</v>
      </c>
      <c r="J20" s="435"/>
      <c r="K20" s="436">
        <v>4132</v>
      </c>
      <c r="L20" s="437"/>
      <c r="M20" s="437"/>
      <c r="N20" s="437"/>
      <c r="O20" s="437"/>
      <c r="P20" s="438"/>
    </row>
    <row r="21" spans="1:16" ht="13.8" x14ac:dyDescent="0.25">
      <c r="A21" s="54">
        <v>8013</v>
      </c>
      <c r="B21" s="431" t="s">
        <v>205</v>
      </c>
      <c r="C21" s="432"/>
      <c r="D21" s="432"/>
      <c r="E21" s="432"/>
      <c r="F21" s="432"/>
      <c r="G21" s="432"/>
      <c r="H21" s="433"/>
      <c r="I21" s="434" t="s">
        <v>203</v>
      </c>
      <c r="J21" s="435"/>
      <c r="K21" s="436">
        <v>9109</v>
      </c>
      <c r="L21" s="437"/>
      <c r="M21" s="437"/>
      <c r="N21" s="437"/>
      <c r="O21" s="437"/>
      <c r="P21" s="438"/>
    </row>
    <row r="22" spans="1:16" ht="13.8" x14ac:dyDescent="0.25">
      <c r="A22" s="54">
        <v>8014</v>
      </c>
      <c r="B22" s="431" t="s">
        <v>206</v>
      </c>
      <c r="C22" s="432"/>
      <c r="D22" s="432"/>
      <c r="E22" s="432"/>
      <c r="F22" s="432"/>
      <c r="G22" s="432"/>
      <c r="H22" s="433"/>
      <c r="I22" s="434" t="s">
        <v>203</v>
      </c>
      <c r="J22" s="435"/>
      <c r="K22" s="457">
        <v>10851</v>
      </c>
      <c r="L22" s="458"/>
      <c r="M22" s="458"/>
      <c r="N22" s="458"/>
      <c r="O22" s="458"/>
      <c r="P22" s="459"/>
    </row>
    <row r="23" spans="1:16" ht="13.8" x14ac:dyDescent="0.25">
      <c r="A23" s="54">
        <v>8015</v>
      </c>
      <c r="B23" s="431" t="s">
        <v>207</v>
      </c>
      <c r="C23" s="432"/>
      <c r="D23" s="432"/>
      <c r="E23" s="432"/>
      <c r="F23" s="432"/>
      <c r="G23" s="432"/>
      <c r="H23" s="433"/>
      <c r="I23" s="434" t="s">
        <v>203</v>
      </c>
      <c r="J23" s="435"/>
      <c r="K23" s="460">
        <v>800</v>
      </c>
      <c r="L23" s="461"/>
      <c r="M23" s="461"/>
      <c r="N23" s="461"/>
      <c r="O23" s="461"/>
      <c r="P23" s="462"/>
    </row>
    <row r="24" spans="1:16" ht="13.8" x14ac:dyDescent="0.25">
      <c r="A24" s="54">
        <v>8016</v>
      </c>
      <c r="B24" s="463"/>
      <c r="C24" s="464"/>
      <c r="D24" s="464"/>
      <c r="E24" s="464"/>
      <c r="F24" s="464"/>
      <c r="G24" s="464"/>
      <c r="H24" s="465"/>
      <c r="I24" s="466"/>
      <c r="J24" s="467"/>
      <c r="K24" s="468"/>
      <c r="L24" s="469"/>
      <c r="M24" s="469"/>
      <c r="N24" s="469"/>
      <c r="O24" s="469"/>
      <c r="P24" s="470"/>
    </row>
    <row r="25" spans="1:16" ht="13.8" x14ac:dyDescent="0.25">
      <c r="A25" s="54">
        <v>8017</v>
      </c>
      <c r="B25" s="463"/>
      <c r="C25" s="464"/>
      <c r="D25" s="464"/>
      <c r="E25" s="464"/>
      <c r="F25" s="464"/>
      <c r="G25" s="464"/>
      <c r="H25" s="465"/>
      <c r="I25" s="471"/>
      <c r="J25" s="472"/>
      <c r="K25" s="468"/>
      <c r="L25" s="469"/>
      <c r="M25" s="469"/>
      <c r="N25" s="469"/>
      <c r="O25" s="469"/>
      <c r="P25" s="470"/>
    </row>
    <row r="26" spans="1:16" ht="13.8" x14ac:dyDescent="0.25">
      <c r="A26" s="54">
        <v>8018</v>
      </c>
      <c r="B26" s="463"/>
      <c r="C26" s="464"/>
      <c r="D26" s="464"/>
      <c r="E26" s="464"/>
      <c r="F26" s="464"/>
      <c r="G26" s="464"/>
      <c r="H26" s="465"/>
      <c r="I26" s="471"/>
      <c r="J26" s="472"/>
      <c r="K26" s="468"/>
      <c r="L26" s="469"/>
      <c r="M26" s="469"/>
      <c r="N26" s="469"/>
      <c r="O26" s="469"/>
      <c r="P26" s="470"/>
    </row>
    <row r="27" spans="1:16" ht="13.8" x14ac:dyDescent="0.25">
      <c r="A27" s="54">
        <v>8019</v>
      </c>
      <c r="B27" s="463"/>
      <c r="C27" s="464"/>
      <c r="D27" s="464"/>
      <c r="E27" s="464"/>
      <c r="F27" s="464"/>
      <c r="G27" s="464"/>
      <c r="H27" s="465"/>
      <c r="I27" s="471"/>
      <c r="J27" s="472"/>
      <c r="K27" s="468"/>
      <c r="L27" s="469"/>
      <c r="M27" s="469"/>
      <c r="N27" s="469"/>
      <c r="O27" s="469"/>
      <c r="P27" s="470"/>
    </row>
    <row r="28" spans="1:16" ht="13.8" x14ac:dyDescent="0.25">
      <c r="A28" s="54">
        <v>8020</v>
      </c>
      <c r="B28" s="463"/>
      <c r="C28" s="464"/>
      <c r="D28" s="464"/>
      <c r="E28" s="464"/>
      <c r="F28" s="464"/>
      <c r="G28" s="464"/>
      <c r="H28" s="465"/>
      <c r="I28" s="471"/>
      <c r="J28" s="472"/>
      <c r="K28" s="468"/>
      <c r="L28" s="469"/>
      <c r="M28" s="469"/>
      <c r="N28" s="469"/>
      <c r="O28" s="469"/>
      <c r="P28" s="470"/>
    </row>
    <row r="29" spans="1:16" ht="13.8" x14ac:dyDescent="0.25">
      <c r="A29" s="54">
        <v>8021</v>
      </c>
      <c r="B29" s="463"/>
      <c r="C29" s="464"/>
      <c r="D29" s="464"/>
      <c r="E29" s="464"/>
      <c r="F29" s="464"/>
      <c r="G29" s="464"/>
      <c r="H29" s="465"/>
      <c r="I29" s="471"/>
      <c r="J29" s="472"/>
      <c r="K29" s="468"/>
      <c r="L29" s="469"/>
      <c r="M29" s="469"/>
      <c r="N29" s="469"/>
      <c r="O29" s="469"/>
      <c r="P29" s="470"/>
    </row>
    <row r="30" spans="1:16" ht="13.8" x14ac:dyDescent="0.25">
      <c r="A30" s="54">
        <v>8022</v>
      </c>
      <c r="B30" s="463"/>
      <c r="C30" s="464"/>
      <c r="D30" s="464"/>
      <c r="E30" s="464"/>
      <c r="F30" s="464"/>
      <c r="G30" s="464"/>
      <c r="H30" s="465"/>
      <c r="I30" s="471"/>
      <c r="J30" s="472"/>
      <c r="K30" s="468"/>
      <c r="L30" s="469"/>
      <c r="M30" s="469"/>
      <c r="N30" s="469"/>
      <c r="O30" s="469"/>
      <c r="P30" s="470"/>
    </row>
    <row r="31" spans="1:16" ht="13.8" x14ac:dyDescent="0.25">
      <c r="A31" s="54">
        <v>8023</v>
      </c>
      <c r="B31" s="463"/>
      <c r="C31" s="464"/>
      <c r="D31" s="464"/>
      <c r="E31" s="464"/>
      <c r="F31" s="464"/>
      <c r="G31" s="464"/>
      <c r="H31" s="465"/>
      <c r="I31" s="471"/>
      <c r="J31" s="472"/>
      <c r="K31" s="468"/>
      <c r="L31" s="469"/>
      <c r="M31" s="469"/>
      <c r="N31" s="469"/>
      <c r="O31" s="469"/>
      <c r="P31" s="470"/>
    </row>
    <row r="32" spans="1:16" ht="13.8" x14ac:dyDescent="0.25">
      <c r="A32" s="54">
        <v>8024</v>
      </c>
      <c r="B32" s="463"/>
      <c r="C32" s="464"/>
      <c r="D32" s="464"/>
      <c r="E32" s="464"/>
      <c r="F32" s="464"/>
      <c r="G32" s="464"/>
      <c r="H32" s="465"/>
      <c r="I32" s="471"/>
      <c r="J32" s="472"/>
      <c r="K32" s="468"/>
      <c r="L32" s="469"/>
      <c r="M32" s="469"/>
      <c r="N32" s="469"/>
      <c r="O32" s="469"/>
      <c r="P32" s="470"/>
    </row>
    <row r="33" spans="1:16" ht="13.8" x14ac:dyDescent="0.25">
      <c r="A33" s="54">
        <v>8025</v>
      </c>
      <c r="B33" s="463"/>
      <c r="C33" s="464"/>
      <c r="D33" s="464"/>
      <c r="E33" s="464"/>
      <c r="F33" s="464"/>
      <c r="G33" s="464"/>
      <c r="H33" s="465"/>
      <c r="I33" s="471"/>
      <c r="J33" s="472"/>
      <c r="K33" s="473"/>
      <c r="L33" s="474"/>
      <c r="M33" s="474"/>
      <c r="N33" s="474"/>
      <c r="O33" s="474"/>
      <c r="P33" s="475"/>
    </row>
    <row r="34" spans="1:16" ht="13.8" x14ac:dyDescent="0.25">
      <c r="A34" s="54">
        <v>8026</v>
      </c>
      <c r="B34" s="463"/>
      <c r="C34" s="464"/>
      <c r="D34" s="464"/>
      <c r="E34" s="464"/>
      <c r="F34" s="464"/>
      <c r="G34" s="464"/>
      <c r="H34" s="465"/>
      <c r="I34" s="471"/>
      <c r="J34" s="472"/>
      <c r="K34" s="473"/>
      <c r="L34" s="474"/>
      <c r="M34" s="474"/>
      <c r="N34" s="474"/>
      <c r="O34" s="474"/>
      <c r="P34" s="475"/>
    </row>
    <row r="35" spans="1:16" ht="13.8" x14ac:dyDescent="0.25">
      <c r="A35" s="54">
        <v>8027</v>
      </c>
      <c r="B35" s="463"/>
      <c r="C35" s="464"/>
      <c r="D35" s="464"/>
      <c r="E35" s="464"/>
      <c r="F35" s="464"/>
      <c r="G35" s="464"/>
      <c r="H35" s="465"/>
      <c r="I35" s="471"/>
      <c r="J35" s="472"/>
      <c r="K35" s="473"/>
      <c r="L35" s="474"/>
      <c r="M35" s="474"/>
      <c r="N35" s="474"/>
      <c r="O35" s="474"/>
      <c r="P35" s="475"/>
    </row>
    <row r="36" spans="1:16" ht="13.8" x14ac:dyDescent="0.25">
      <c r="A36" s="54">
        <v>8028</v>
      </c>
      <c r="B36" s="463"/>
      <c r="C36" s="464"/>
      <c r="D36" s="464"/>
      <c r="E36" s="464"/>
      <c r="F36" s="464"/>
      <c r="G36" s="464"/>
      <c r="H36" s="465"/>
      <c r="I36" s="471"/>
      <c r="J36" s="472"/>
      <c r="K36" s="473"/>
      <c r="L36" s="474"/>
      <c r="M36" s="474"/>
      <c r="N36" s="474"/>
      <c r="O36" s="474"/>
      <c r="P36" s="475"/>
    </row>
    <row r="37" spans="1:16" ht="13.8" x14ac:dyDescent="0.25">
      <c r="A37" s="54">
        <v>8029</v>
      </c>
      <c r="B37" s="463"/>
      <c r="C37" s="464"/>
      <c r="D37" s="464"/>
      <c r="E37" s="464"/>
      <c r="F37" s="464"/>
      <c r="G37" s="464"/>
      <c r="H37" s="465"/>
      <c r="I37" s="471"/>
      <c r="J37" s="472"/>
      <c r="K37" s="473"/>
      <c r="L37" s="474"/>
      <c r="M37" s="474"/>
      <c r="N37" s="474"/>
      <c r="O37" s="474"/>
      <c r="P37" s="475"/>
    </row>
    <row r="38" spans="1:16" ht="14.4" thickBot="1" x14ac:dyDescent="0.3">
      <c r="A38" s="55">
        <v>8030</v>
      </c>
      <c r="B38" s="483"/>
      <c r="C38" s="484"/>
      <c r="D38" s="484"/>
      <c r="E38" s="484"/>
      <c r="F38" s="484"/>
      <c r="G38" s="484"/>
      <c r="H38" s="485"/>
      <c r="I38" s="486"/>
      <c r="J38" s="487"/>
      <c r="K38" s="488"/>
      <c r="L38" s="489"/>
      <c r="M38" s="489"/>
      <c r="N38" s="489"/>
      <c r="O38" s="489"/>
      <c r="P38" s="490"/>
    </row>
    <row r="39" spans="1:16" ht="14.4" thickTop="1" x14ac:dyDescent="0.25">
      <c r="A39" s="56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8"/>
    </row>
    <row r="40" spans="1:16" ht="13.8" x14ac:dyDescent="0.25">
      <c r="A40" s="59" t="s">
        <v>23</v>
      </c>
      <c r="B40" s="60"/>
      <c r="C40" s="60"/>
      <c r="D40" s="61"/>
      <c r="E40" s="61"/>
      <c r="F40" s="61"/>
      <c r="G40" s="61"/>
      <c r="H40" s="61"/>
      <c r="I40" s="62"/>
      <c r="J40" s="62"/>
      <c r="K40" s="62"/>
      <c r="L40" s="62"/>
      <c r="M40" s="62"/>
      <c r="N40" s="62"/>
      <c r="O40" s="62"/>
      <c r="P40" s="63"/>
    </row>
    <row r="41" spans="1:16" ht="13.8" x14ac:dyDescent="0.25">
      <c r="A41" s="64"/>
      <c r="B41" s="65" t="s">
        <v>24</v>
      </c>
      <c r="C41" s="65"/>
      <c r="D41" s="57"/>
      <c r="E41" s="57"/>
      <c r="F41" s="57"/>
      <c r="G41" s="57"/>
      <c r="H41" s="57"/>
      <c r="I41" s="66"/>
      <c r="J41" s="66"/>
      <c r="K41" s="66"/>
      <c r="L41" s="66"/>
      <c r="M41" s="66"/>
      <c r="N41" s="66"/>
      <c r="O41" s="66"/>
      <c r="P41" s="67"/>
    </row>
    <row r="42" spans="1:16" ht="13.8" x14ac:dyDescent="0.25">
      <c r="A42" s="64"/>
      <c r="B42" s="68"/>
      <c r="C42" s="65"/>
      <c r="D42" s="57"/>
      <c r="E42" s="57"/>
      <c r="F42" s="57"/>
      <c r="G42" s="57"/>
      <c r="H42" s="57"/>
      <c r="I42" s="66"/>
      <c r="J42" s="66"/>
      <c r="K42" s="66"/>
      <c r="L42" s="66"/>
      <c r="M42" s="66"/>
      <c r="N42" s="66"/>
      <c r="O42" s="66"/>
      <c r="P42" s="67"/>
    </row>
    <row r="43" spans="1:16" x14ac:dyDescent="0.25">
      <c r="A43" s="476"/>
      <c r="B43" s="477"/>
      <c r="C43" s="477"/>
      <c r="D43" s="477"/>
      <c r="E43" s="477"/>
      <c r="F43" s="477"/>
      <c r="G43" s="477"/>
      <c r="H43" s="477"/>
      <c r="I43" s="477"/>
      <c r="J43" s="477"/>
      <c r="K43" s="477"/>
      <c r="L43" s="477"/>
      <c r="M43" s="477"/>
      <c r="N43" s="477"/>
      <c r="O43" s="477"/>
      <c r="P43" s="478"/>
    </row>
    <row r="44" spans="1:16" x14ac:dyDescent="0.25">
      <c r="A44" s="479"/>
      <c r="B44" s="477"/>
      <c r="C44" s="477"/>
      <c r="D44" s="477"/>
      <c r="E44" s="477"/>
      <c r="F44" s="477"/>
      <c r="G44" s="477"/>
      <c r="H44" s="477"/>
      <c r="I44" s="477"/>
      <c r="J44" s="477"/>
      <c r="K44" s="477"/>
      <c r="L44" s="477"/>
      <c r="M44" s="477"/>
      <c r="N44" s="477"/>
      <c r="O44" s="477"/>
      <c r="P44" s="478"/>
    </row>
    <row r="45" spans="1:16" ht="13.8" thickBot="1" x14ac:dyDescent="0.3">
      <c r="A45" s="480"/>
      <c r="B45" s="481"/>
      <c r="C45" s="481"/>
      <c r="D45" s="481"/>
      <c r="E45" s="481"/>
      <c r="F45" s="481"/>
      <c r="G45" s="481"/>
      <c r="H45" s="481"/>
      <c r="I45" s="481"/>
      <c r="J45" s="481"/>
      <c r="K45" s="481"/>
      <c r="L45" s="481"/>
      <c r="M45" s="481"/>
      <c r="N45" s="481"/>
      <c r="O45" s="481"/>
      <c r="P45" s="482"/>
    </row>
    <row r="46" spans="1:16" x14ac:dyDescent="0.25">
      <c r="A46" s="69" t="s">
        <v>25</v>
      </c>
      <c r="B46" s="69"/>
      <c r="C46" s="69"/>
      <c r="D46" s="70"/>
      <c r="E46" s="70"/>
      <c r="F46" s="70"/>
      <c r="G46" s="70"/>
      <c r="H46" s="70"/>
      <c r="I46" s="71"/>
      <c r="J46" s="71"/>
      <c r="K46" s="71"/>
      <c r="L46" s="71"/>
      <c r="M46" s="71"/>
      <c r="N46" s="71"/>
      <c r="O46" s="71"/>
      <c r="P46" s="71"/>
    </row>
  </sheetData>
  <mergeCells count="88">
    <mergeCell ref="A43:P45"/>
    <mergeCell ref="B37:H37"/>
    <mergeCell ref="I37:J37"/>
    <mergeCell ref="K37:P37"/>
    <mergeCell ref="B38:H38"/>
    <mergeCell ref="I38:J38"/>
    <mergeCell ref="K38:P38"/>
    <mergeCell ref="B35:H35"/>
    <mergeCell ref="I35:J35"/>
    <mergeCell ref="K35:P35"/>
    <mergeCell ref="B36:H36"/>
    <mergeCell ref="I36:J36"/>
    <mergeCell ref="K36:P36"/>
    <mergeCell ref="B33:H33"/>
    <mergeCell ref="I33:J33"/>
    <mergeCell ref="K33:P33"/>
    <mergeCell ref="B34:H34"/>
    <mergeCell ref="I34:J34"/>
    <mergeCell ref="K34:P34"/>
    <mergeCell ref="B31:H31"/>
    <mergeCell ref="I31:J31"/>
    <mergeCell ref="K31:P31"/>
    <mergeCell ref="B32:H32"/>
    <mergeCell ref="I32:J32"/>
    <mergeCell ref="K32:P32"/>
    <mergeCell ref="B29:H29"/>
    <mergeCell ref="I29:J29"/>
    <mergeCell ref="K29:P29"/>
    <mergeCell ref="B30:H30"/>
    <mergeCell ref="I30:J30"/>
    <mergeCell ref="K30:P30"/>
    <mergeCell ref="B27:H27"/>
    <mergeCell ref="I27:J27"/>
    <mergeCell ref="K27:P27"/>
    <mergeCell ref="B28:H28"/>
    <mergeCell ref="I28:J28"/>
    <mergeCell ref="K28:P28"/>
    <mergeCell ref="B25:H25"/>
    <mergeCell ref="I25:J25"/>
    <mergeCell ref="K25:P25"/>
    <mergeCell ref="B26:H26"/>
    <mergeCell ref="I26:J26"/>
    <mergeCell ref="K26:P26"/>
    <mergeCell ref="B23:H23"/>
    <mergeCell ref="I23:J23"/>
    <mergeCell ref="K23:P23"/>
    <mergeCell ref="B24:H24"/>
    <mergeCell ref="I24:J24"/>
    <mergeCell ref="K24:P24"/>
    <mergeCell ref="B21:H21"/>
    <mergeCell ref="I21:J21"/>
    <mergeCell ref="K21:P21"/>
    <mergeCell ref="B22:H22"/>
    <mergeCell ref="I22:J22"/>
    <mergeCell ref="K22:P22"/>
    <mergeCell ref="I13:J13"/>
    <mergeCell ref="N13:P13"/>
    <mergeCell ref="B20:H20"/>
    <mergeCell ref="I20:J20"/>
    <mergeCell ref="K20:P20"/>
    <mergeCell ref="I14:J14"/>
    <mergeCell ref="N14:P14"/>
    <mergeCell ref="I15:J15"/>
    <mergeCell ref="N15:P15"/>
    <mergeCell ref="I16:J16"/>
    <mergeCell ref="N16:P16"/>
    <mergeCell ref="B18:H18"/>
    <mergeCell ref="I18:J18"/>
    <mergeCell ref="B19:H19"/>
    <mergeCell ref="I19:J19"/>
    <mergeCell ref="K19:P19"/>
    <mergeCell ref="N7:O7"/>
    <mergeCell ref="I11:J11"/>
    <mergeCell ref="N11:P11"/>
    <mergeCell ref="I12:J12"/>
    <mergeCell ref="N12:P12"/>
    <mergeCell ref="I10:J10"/>
    <mergeCell ref="A2:L2"/>
    <mergeCell ref="A3:B3"/>
    <mergeCell ref="C3:L3"/>
    <mergeCell ref="A4:B4"/>
    <mergeCell ref="C4:L4"/>
    <mergeCell ref="A5:B5"/>
    <mergeCell ref="C5:L5"/>
    <mergeCell ref="A6:B6"/>
    <mergeCell ref="C6:L6"/>
    <mergeCell ref="C7:H7"/>
    <mergeCell ref="I7:L7"/>
  </mergeCells>
  <conditionalFormatting sqref="I16:J16">
    <cfRule type="expression" dxfId="28" priority="1">
      <formula>$I$16=""</formula>
    </cfRule>
  </conditionalFormatting>
  <dataValidations count="4">
    <dataValidation allowBlank="1" showInputMessage="1" showErrorMessage="1" promptTitle="Zadej měsíc" prompt="1 - 12" sqref="I11:I16 M12:M16" xr:uid="{00000000-0002-0000-0000-000000000000}"/>
    <dataValidation type="whole" allowBlank="1" showInputMessage="1" showErrorMessage="1" promptTitle="Zadej rok" prompt="1980 - 2015" sqref="N11:P16 K11:L16 J12:J16" xr:uid="{00000000-0002-0000-0000-000001000000}">
      <formula1>1980</formula1>
      <formula2>2015</formula2>
    </dataValidation>
    <dataValidation type="textLength" operator="equal" allowBlank="1" showInputMessage="1" showErrorMessage="1" errorTitle="Chyba " error="Rodné číslo musí mít 6 znaků_x000a_" sqref="I7:L7" xr:uid="{00000000-0002-0000-0000-000002000000}">
      <formula1>6</formula1>
    </dataValidation>
    <dataValidation type="textLength" operator="lessThan" allowBlank="1" showInputMessage="1" showErrorMessage="1" errorTitle="Příliš dlouhý text !" error="Maximální délka textu je 100 znaků včetně mezer." sqref="A5" xr:uid="{00000000-0002-0000-0000-000003000000}">
      <formula1>151</formula1>
    </dataValidation>
  </dataValidations>
  <pageMargins left="0.70866141732283472" right="0.70866141732283472" top="0.74803149606299213" bottom="0.74803149606299213" header="0.31496062992125984" footer="0.31496062992125984"/>
  <pageSetup paperSize="9" scale="74" orientation="landscape" blackAndWhite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4">
    <pageSetUpPr fitToPage="1"/>
  </sheetPr>
  <dimension ref="A1:U98"/>
  <sheetViews>
    <sheetView tabSelected="1" view="pageBreakPreview" topLeftCell="F67" zoomScale="85" zoomScaleSheetLayoutView="85" workbookViewId="0">
      <selection activeCell="T13" sqref="T13"/>
    </sheetView>
  </sheetViews>
  <sheetFormatPr defaultColWidth="8" defaultRowHeight="15" x14ac:dyDescent="0.25"/>
  <cols>
    <col min="1" max="1" width="4.36328125" style="339" customWidth="1"/>
    <col min="2" max="2" width="7.26953125" style="72" customWidth="1"/>
    <col min="3" max="3" width="21.6328125" style="72" customWidth="1"/>
    <col min="4" max="4" width="20.7265625" style="72" customWidth="1"/>
    <col min="5" max="5" width="7.6328125" style="72" customWidth="1"/>
    <col min="6" max="6" width="8" style="72" customWidth="1"/>
    <col min="7" max="7" width="9" style="72" customWidth="1"/>
    <col min="8" max="13" width="7.6328125" style="72" customWidth="1"/>
    <col min="14" max="14" width="17" style="72" customWidth="1"/>
    <col min="15" max="15" width="14.453125" style="72" customWidth="1"/>
    <col min="16" max="16" width="5.81640625" style="72" customWidth="1"/>
    <col min="17" max="17" width="1.81640625" style="72" bestFit="1" customWidth="1"/>
    <col min="18" max="18" width="24.7265625" style="72" bestFit="1" customWidth="1"/>
    <col min="19" max="19" width="43" style="72" customWidth="1"/>
    <col min="20" max="20" width="14.26953125" style="72" customWidth="1"/>
    <col min="21" max="16384" width="8" style="72"/>
  </cols>
  <sheetData>
    <row r="1" spans="1:20" ht="6.75" customHeight="1" thickBot="1" x14ac:dyDescent="0.3">
      <c r="A1" s="497"/>
      <c r="B1" s="497"/>
      <c r="C1" s="497"/>
      <c r="D1" s="497"/>
      <c r="E1" s="497"/>
      <c r="F1" s="497"/>
      <c r="G1" s="497"/>
      <c r="H1" s="497"/>
      <c r="I1" s="497"/>
      <c r="J1" s="497"/>
      <c r="K1" s="497"/>
      <c r="L1" s="497"/>
      <c r="M1" s="497"/>
      <c r="N1" s="497"/>
      <c r="O1" s="2"/>
      <c r="P1" s="2"/>
      <c r="Q1" s="2"/>
    </row>
    <row r="2" spans="1:20" ht="21.75" customHeight="1" x14ac:dyDescent="0.25">
      <c r="A2" s="498" t="s">
        <v>26</v>
      </c>
      <c r="B2" s="499"/>
      <c r="C2" s="499"/>
      <c r="D2" s="499"/>
      <c r="E2" s="499"/>
      <c r="F2" s="499"/>
      <c r="G2" s="499"/>
      <c r="H2" s="499"/>
      <c r="I2" s="499"/>
      <c r="J2" s="499"/>
      <c r="K2" s="502" t="s">
        <v>27</v>
      </c>
      <c r="L2" s="503"/>
      <c r="M2" s="506" t="s">
        <v>28</v>
      </c>
      <c r="N2" s="507"/>
      <c r="O2" s="508" t="s">
        <v>29</v>
      </c>
      <c r="P2" s="2"/>
    </row>
    <row r="3" spans="1:20" ht="21.75" customHeight="1" thickBot="1" x14ac:dyDescent="0.3">
      <c r="A3" s="500"/>
      <c r="B3" s="501"/>
      <c r="C3" s="501"/>
      <c r="D3" s="501"/>
      <c r="E3" s="501"/>
      <c r="F3" s="501"/>
      <c r="G3" s="501"/>
      <c r="H3" s="501"/>
      <c r="I3" s="501"/>
      <c r="J3" s="501"/>
      <c r="K3" s="504"/>
      <c r="L3" s="505"/>
      <c r="M3" s="387">
        <v>2017</v>
      </c>
      <c r="N3" s="388">
        <f>-YEAR([1]Zadání!C14)</f>
        <v>-2026</v>
      </c>
      <c r="O3" s="509"/>
    </row>
    <row r="4" spans="1:20" s="3" customFormat="1" ht="12.75" customHeight="1" x14ac:dyDescent="0.25">
      <c r="A4" s="412" t="s">
        <v>2</v>
      </c>
      <c r="B4" s="413"/>
      <c r="C4" s="491" t="s">
        <v>209</v>
      </c>
      <c r="D4" s="492"/>
      <c r="E4" s="492"/>
      <c r="F4" s="492"/>
      <c r="G4" s="492"/>
      <c r="H4" s="492"/>
      <c r="I4" s="492"/>
      <c r="J4" s="492"/>
      <c r="K4" s="492"/>
      <c r="L4" s="493"/>
      <c r="M4" s="7"/>
      <c r="N4" s="73"/>
      <c r="O4" s="494" t="s">
        <v>30</v>
      </c>
    </row>
    <row r="5" spans="1:20" s="3" customFormat="1" ht="16.5" customHeight="1" x14ac:dyDescent="0.25">
      <c r="A5" s="390" t="s">
        <v>3</v>
      </c>
      <c r="B5" s="391"/>
      <c r="C5" s="392"/>
      <c r="D5" s="393"/>
      <c r="E5" s="393"/>
      <c r="F5" s="393"/>
      <c r="G5" s="393"/>
      <c r="H5" s="393"/>
      <c r="I5" s="393"/>
      <c r="J5" s="393"/>
      <c r="K5" s="393"/>
      <c r="L5" s="394"/>
      <c r="M5" s="10"/>
      <c r="N5" s="9"/>
      <c r="O5" s="495"/>
    </row>
    <row r="6" spans="1:20" s="3" customFormat="1" ht="16.5" customHeight="1" thickBot="1" x14ac:dyDescent="0.3">
      <c r="A6" s="395" t="s">
        <v>4</v>
      </c>
      <c r="B6" s="396"/>
      <c r="C6" s="511" t="str">
        <f>'[2]VZOR 80'!C6:L6</f>
        <v>Správa železnic, státní organizace</v>
      </c>
      <c r="D6" s="512"/>
      <c r="E6" s="512"/>
      <c r="F6" s="512"/>
      <c r="G6" s="512"/>
      <c r="H6" s="512"/>
      <c r="I6" s="512"/>
      <c r="J6" s="512"/>
      <c r="K6" s="512"/>
      <c r="L6" s="513"/>
      <c r="M6" s="10"/>
      <c r="N6" s="9"/>
      <c r="O6" s="496"/>
    </row>
    <row r="7" spans="1:20" ht="15" customHeight="1" thickTop="1" x14ac:dyDescent="0.25">
      <c r="A7" s="74"/>
      <c r="B7" s="75"/>
      <c r="C7" s="514"/>
      <c r="D7" s="515"/>
      <c r="E7" s="76" t="s">
        <v>31</v>
      </c>
      <c r="F7" s="77" t="s">
        <v>31</v>
      </c>
      <c r="G7" s="78" t="s">
        <v>32</v>
      </c>
      <c r="H7" s="79" t="s">
        <v>33</v>
      </c>
      <c r="I7" s="80" t="s">
        <v>34</v>
      </c>
      <c r="J7" s="81"/>
      <c r="K7" s="81"/>
      <c r="L7" s="82"/>
      <c r="M7" s="83" t="s">
        <v>35</v>
      </c>
      <c r="N7" s="84" t="s">
        <v>36</v>
      </c>
    </row>
    <row r="8" spans="1:20" ht="15" customHeight="1" thickBot="1" x14ac:dyDescent="0.3">
      <c r="A8" s="85"/>
      <c r="B8" s="86"/>
      <c r="C8" s="87"/>
      <c r="D8" s="88" t="s">
        <v>37</v>
      </c>
      <c r="E8" s="89" t="s">
        <v>38</v>
      </c>
      <c r="F8" s="90" t="s">
        <v>38</v>
      </c>
      <c r="G8" s="89" t="s">
        <v>39</v>
      </c>
      <c r="H8" s="91" t="s">
        <v>40</v>
      </c>
      <c r="I8" s="92" t="s">
        <v>41</v>
      </c>
      <c r="J8" s="93" t="s">
        <v>42</v>
      </c>
      <c r="K8" s="94" t="s">
        <v>42</v>
      </c>
      <c r="L8" s="92" t="s">
        <v>42</v>
      </c>
      <c r="M8" s="89" t="s">
        <v>43</v>
      </c>
      <c r="N8" s="95" t="s">
        <v>44</v>
      </c>
    </row>
    <row r="9" spans="1:20" ht="15" customHeight="1" thickBot="1" x14ac:dyDescent="0.3">
      <c r="A9" s="96" t="s">
        <v>45</v>
      </c>
      <c r="B9" s="97"/>
      <c r="C9" s="98" t="s">
        <v>46</v>
      </c>
      <c r="D9" s="99"/>
      <c r="E9" s="100">
        <f>$F$9-1</f>
        <v>2018</v>
      </c>
      <c r="F9" s="101">
        <f>$G$9-1</f>
        <v>2019</v>
      </c>
      <c r="G9" s="102">
        <f>H9</f>
        <v>2020</v>
      </c>
      <c r="H9" s="103">
        <f>'[2]Zadání SSZ'!C5</f>
        <v>2020</v>
      </c>
      <c r="I9" s="104">
        <f>$G$9+1</f>
        <v>2021</v>
      </c>
      <c r="J9" s="104">
        <f>$G$9+2</f>
        <v>2022</v>
      </c>
      <c r="K9" s="104">
        <f>$G$9+3</f>
        <v>2023</v>
      </c>
      <c r="L9" s="104">
        <f>$G$9+4</f>
        <v>2024</v>
      </c>
      <c r="M9" s="104">
        <f>$G$9+5</f>
        <v>2025</v>
      </c>
      <c r="N9" s="105" t="s">
        <v>47</v>
      </c>
    </row>
    <row r="10" spans="1:20" ht="9.6" customHeight="1" thickTop="1" thickBot="1" x14ac:dyDescent="0.3">
      <c r="A10" s="106"/>
      <c r="B10" s="107"/>
      <c r="C10" s="107"/>
      <c r="D10" s="107"/>
      <c r="E10" s="108"/>
      <c r="F10" s="108"/>
      <c r="G10" s="108"/>
      <c r="H10" s="109"/>
      <c r="I10" s="108"/>
      <c r="J10" s="108"/>
      <c r="K10" s="108"/>
      <c r="L10" s="108"/>
      <c r="M10" s="108"/>
      <c r="N10" s="110"/>
    </row>
    <row r="11" spans="1:20" ht="9.6" customHeight="1" x14ac:dyDescent="0.25">
      <c r="A11" s="111">
        <v>8121</v>
      </c>
      <c r="B11" s="112">
        <v>1</v>
      </c>
      <c r="C11" s="113" t="s">
        <v>48</v>
      </c>
      <c r="D11" s="114"/>
      <c r="E11" s="115"/>
      <c r="F11" s="116">
        <v>0</v>
      </c>
      <c r="G11" s="116">
        <f>IF(('[2]Zadání SSZ'!D89+'[2]Zadání SSZ'!D90)-SUM(E11:F11)&gt;0,('[2]Zadání SSZ'!D89+'[2]Zadání SSZ'!D90)-SUM(E11:F11),('[2]Zadání SSZ'!D89+'[2]Zadání SSZ'!D90))</f>
        <v>0</v>
      </c>
      <c r="H11" s="117"/>
      <c r="I11" s="116">
        <f>('[2]Zadání SSZ'!E89+'[2]Zadání SSZ'!E90)</f>
        <v>0</v>
      </c>
      <c r="J11" s="116">
        <f>'[2]Zadání SSZ'!F89+'[2]Zadání SSZ'!F90</f>
        <v>0</v>
      </c>
      <c r="K11" s="116">
        <f>'[2]Zadání SSZ'!G89+'[2]Zadání SSZ'!G90</f>
        <v>0</v>
      </c>
      <c r="L11" s="118">
        <f>'[2]Zadání SSZ'!H89+'[2]Zadání SSZ'!H90</f>
        <v>0</v>
      </c>
      <c r="M11" s="119">
        <f>SUM('[2]Zadání SSZ'!D89:AH90)-SUM(E11:G11)-SUM(I11:L11)</f>
        <v>0</v>
      </c>
      <c r="N11" s="120">
        <f>SUM(E11:M11)-H11</f>
        <v>0</v>
      </c>
      <c r="S11" s="121" t="s">
        <v>49</v>
      </c>
      <c r="T11" s="122">
        <v>7.2830000000000004</v>
      </c>
    </row>
    <row r="12" spans="1:20" ht="13.05" customHeight="1" x14ac:dyDescent="0.25">
      <c r="A12" s="123"/>
      <c r="B12" s="124">
        <v>2</v>
      </c>
      <c r="C12" s="125" t="s">
        <v>50</v>
      </c>
      <c r="D12" s="126"/>
      <c r="E12" s="127"/>
      <c r="F12" s="128">
        <v>0</v>
      </c>
      <c r="G12" s="129">
        <v>0</v>
      </c>
      <c r="H12" s="130">
        <v>10.065</v>
      </c>
      <c r="I12" s="129">
        <v>19.689</v>
      </c>
      <c r="J12" s="129">
        <v>29.562999999999999</v>
      </c>
      <c r="K12" s="129">
        <v>9.8740000000000006</v>
      </c>
      <c r="L12" s="131">
        <f>'[2]Zadání SSZ'!H94+'[2]Zadání SSZ'!H96+'[2]Zadání SSZ'!H104</f>
        <v>0</v>
      </c>
      <c r="M12" s="132">
        <f>0</f>
        <v>0</v>
      </c>
      <c r="N12" s="133">
        <f>SUM(E12:M12)</f>
        <v>69.190999999999988</v>
      </c>
      <c r="S12" s="121" t="s">
        <v>51</v>
      </c>
      <c r="T12" s="122">
        <v>69.191000000000003</v>
      </c>
    </row>
    <row r="13" spans="1:20" ht="13.05" customHeight="1" x14ac:dyDescent="0.25">
      <c r="A13" s="123"/>
      <c r="B13" s="124">
        <v>3</v>
      </c>
      <c r="C13" s="125" t="s">
        <v>52</v>
      </c>
      <c r="D13" s="126"/>
      <c r="E13" s="127"/>
      <c r="F13" s="128">
        <v>0</v>
      </c>
      <c r="G13" s="129">
        <f>IF('[2]Zadání SSZ'!D106-SUM(E13:F13)&gt;0,'[2]Zadání SSZ'!D106-SUM(E13:F13),'[2]Zadání SSZ'!D106)</f>
        <v>0</v>
      </c>
      <c r="H13" s="130"/>
      <c r="I13" s="129">
        <f>'[2]Zadání SSZ'!E106</f>
        <v>0</v>
      </c>
      <c r="J13" s="129">
        <f>'[2]Zadání SSZ'!F106</f>
        <v>0</v>
      </c>
      <c r="K13" s="129">
        <f>'[2]Zadání SSZ'!G106</f>
        <v>0</v>
      </c>
      <c r="L13" s="131">
        <f>'[2]Zadání SSZ'!H106</f>
        <v>0</v>
      </c>
      <c r="M13" s="132">
        <f>SUM('[2]Zadání SSZ'!D106:AH106)-SUM(E13:G13)-SUM(I13:L13)</f>
        <v>0</v>
      </c>
      <c r="N13" s="133">
        <f t="shared" ref="N13:N16" si="0">SUM(E13:M13)-H13</f>
        <v>0</v>
      </c>
      <c r="S13" s="121" t="s">
        <v>53</v>
      </c>
      <c r="T13" s="122">
        <f>ROUND('[2]Zadání SSZ'!D53,3)</f>
        <v>0</v>
      </c>
    </row>
    <row r="14" spans="1:20" ht="13.05" customHeight="1" x14ac:dyDescent="0.25">
      <c r="A14" s="123"/>
      <c r="B14" s="124">
        <v>4</v>
      </c>
      <c r="C14" s="125" t="s">
        <v>54</v>
      </c>
      <c r="D14" s="126"/>
      <c r="E14" s="127"/>
      <c r="F14" s="128">
        <v>0</v>
      </c>
      <c r="G14" s="129">
        <f>IF('[2]Zadání SSZ'!D107-SUM(E14:F14)&gt;0,'[2]Zadání SSZ'!D107-SUM(E14:F14),'[2]Zadání SSZ'!D107)</f>
        <v>0</v>
      </c>
      <c r="H14" s="130"/>
      <c r="I14" s="129">
        <f>'[2]Zadání SSZ'!E107</f>
        <v>0</v>
      </c>
      <c r="J14" s="129">
        <f>'[2]Zadání SSZ'!F107</f>
        <v>0</v>
      </c>
      <c r="K14" s="129">
        <f>'[2]Zadání SSZ'!G107</f>
        <v>0</v>
      </c>
      <c r="L14" s="131">
        <f>'[2]Zadání SSZ'!H107</f>
        <v>0</v>
      </c>
      <c r="M14" s="132">
        <f>SUM('[2]Zadání SSZ'!D107:AH107)-SUM(E14:G14)-SUM(I14:L14)</f>
        <v>0</v>
      </c>
      <c r="N14" s="133">
        <f t="shared" si="0"/>
        <v>0</v>
      </c>
      <c r="S14" s="121" t="s">
        <v>55</v>
      </c>
      <c r="T14" s="122">
        <f>ROUND('[2]Zadání SSZ'!D54,3)</f>
        <v>0</v>
      </c>
    </row>
    <row r="15" spans="1:20" ht="13.05" customHeight="1" x14ac:dyDescent="0.25">
      <c r="A15" s="123"/>
      <c r="B15" s="124">
        <v>9</v>
      </c>
      <c r="C15" s="134" t="s">
        <v>56</v>
      </c>
      <c r="D15" s="135"/>
      <c r="E15" s="127"/>
      <c r="F15" s="136">
        <v>0</v>
      </c>
      <c r="G15" s="137">
        <v>0</v>
      </c>
      <c r="H15" s="138"/>
      <c r="I15" s="137">
        <v>0</v>
      </c>
      <c r="J15" s="137">
        <v>0</v>
      </c>
      <c r="K15" s="137">
        <v>17.283000000000001</v>
      </c>
      <c r="L15" s="139">
        <v>10</v>
      </c>
      <c r="M15" s="140">
        <v>12.775</v>
      </c>
      <c r="N15" s="141">
        <f>SUM($E$15:$M$15)-$H$15</f>
        <v>40.058</v>
      </c>
      <c r="S15" s="121" t="s">
        <v>57</v>
      </c>
      <c r="T15" s="142">
        <v>32.774999999999999</v>
      </c>
    </row>
    <row r="16" spans="1:20" ht="15" customHeight="1" thickBot="1" x14ac:dyDescent="0.3">
      <c r="A16" s="143">
        <v>8121</v>
      </c>
      <c r="B16" s="144" t="s">
        <v>58</v>
      </c>
      <c r="C16" s="145" t="s">
        <v>59</v>
      </c>
      <c r="D16" s="146"/>
      <c r="E16" s="147">
        <f t="shared" ref="E16:L16" si="1">SUM(E11:E15)</f>
        <v>0</v>
      </c>
      <c r="F16" s="148">
        <f t="shared" si="1"/>
        <v>0</v>
      </c>
      <c r="G16" s="148">
        <f t="shared" si="1"/>
        <v>0</v>
      </c>
      <c r="H16" s="149">
        <f t="shared" si="1"/>
        <v>10.065</v>
      </c>
      <c r="I16" s="148">
        <f t="shared" si="1"/>
        <v>19.689</v>
      </c>
      <c r="J16" s="148">
        <f t="shared" si="1"/>
        <v>29.562999999999999</v>
      </c>
      <c r="K16" s="148">
        <f t="shared" si="1"/>
        <v>27.157000000000004</v>
      </c>
      <c r="L16" s="150">
        <f t="shared" si="1"/>
        <v>10</v>
      </c>
      <c r="M16" s="151">
        <f>SUM(M11:M15)</f>
        <v>12.775</v>
      </c>
      <c r="N16" s="152">
        <f>SUM(E16:M16)</f>
        <v>109.249</v>
      </c>
      <c r="S16" s="121"/>
      <c r="T16" s="153">
        <v>0</v>
      </c>
    </row>
    <row r="17" spans="1:21" ht="15" customHeight="1" x14ac:dyDescent="0.25">
      <c r="A17" s="154">
        <v>8124</v>
      </c>
      <c r="B17" s="155"/>
      <c r="C17" s="156" t="s">
        <v>60</v>
      </c>
      <c r="D17" s="157"/>
      <c r="E17" s="158"/>
      <c r="F17" s="159">
        <v>0</v>
      </c>
      <c r="G17" s="159">
        <f>0</f>
        <v>0</v>
      </c>
      <c r="H17" s="160"/>
      <c r="I17" s="159">
        <f>('[2]Zadání SSZ'!E99)</f>
        <v>0</v>
      </c>
      <c r="J17" s="159">
        <f>('[2]Zadání SSZ'!F99)</f>
        <v>0</v>
      </c>
      <c r="K17" s="159">
        <v>88.263000000000005</v>
      </c>
      <c r="L17" s="161">
        <v>274.58699999999999</v>
      </c>
      <c r="M17" s="162">
        <v>380.78199999999998</v>
      </c>
      <c r="N17" s="163">
        <f>ROUND(SUM($E$17:$M$17)-$H$17,3)</f>
        <v>743.63199999999995</v>
      </c>
      <c r="S17" s="121" t="s">
        <v>60</v>
      </c>
      <c r="T17" s="122">
        <v>743.63199999999995</v>
      </c>
    </row>
    <row r="18" spans="1:21" ht="15" customHeight="1" thickBot="1" x14ac:dyDescent="0.3">
      <c r="A18" s="143">
        <v>8125</v>
      </c>
      <c r="B18" s="144"/>
      <c r="C18" s="145" t="s">
        <v>61</v>
      </c>
      <c r="D18" s="146"/>
      <c r="E18" s="164"/>
      <c r="F18" s="165">
        <v>0</v>
      </c>
      <c r="G18" s="166">
        <f>0</f>
        <v>0</v>
      </c>
      <c r="H18" s="167"/>
      <c r="I18" s="166">
        <f>('[2]Zadání SSZ'!E100)</f>
        <v>0</v>
      </c>
      <c r="J18" s="166">
        <f>('[2]Zadání SSZ'!F100)</f>
        <v>0</v>
      </c>
      <c r="K18" s="166">
        <v>13.574999999999999</v>
      </c>
      <c r="L18" s="168">
        <v>42.231000000000002</v>
      </c>
      <c r="M18" s="169">
        <v>58.564999999999998</v>
      </c>
      <c r="N18" s="152">
        <f>ROUND(SUM($E$18:$M$18)-$H$18,3)</f>
        <v>114.371</v>
      </c>
      <c r="S18" s="121" t="s">
        <v>61</v>
      </c>
      <c r="T18" s="122">
        <v>114.371</v>
      </c>
    </row>
    <row r="19" spans="1:21" ht="13.05" customHeight="1" x14ac:dyDescent="0.25">
      <c r="A19" s="111">
        <v>8126</v>
      </c>
      <c r="B19" s="112">
        <v>1</v>
      </c>
      <c r="C19" s="113" t="s">
        <v>62</v>
      </c>
      <c r="D19" s="114"/>
      <c r="E19" s="118"/>
      <c r="F19" s="116"/>
      <c r="G19" s="170"/>
      <c r="H19" s="171"/>
      <c r="I19" s="170"/>
      <c r="J19" s="170"/>
      <c r="K19" s="170"/>
      <c r="L19" s="118"/>
      <c r="M19" s="119"/>
      <c r="N19" s="120">
        <f t="shared" ref="N19:N48" si="2">SUM(E19:M19)-H19</f>
        <v>0</v>
      </c>
      <c r="S19" s="121"/>
      <c r="T19" s="153"/>
    </row>
    <row r="20" spans="1:21" ht="13.05" customHeight="1" thickBot="1" x14ac:dyDescent="0.3">
      <c r="A20" s="123"/>
      <c r="B20" s="124">
        <v>2</v>
      </c>
      <c r="C20" s="125" t="s">
        <v>63</v>
      </c>
      <c r="D20" s="126"/>
      <c r="E20" s="131"/>
      <c r="F20" s="128"/>
      <c r="G20" s="129"/>
      <c r="H20" s="130"/>
      <c r="I20" s="129"/>
      <c r="J20" s="129"/>
      <c r="K20" s="129"/>
      <c r="L20" s="131"/>
      <c r="M20" s="132"/>
      <c r="N20" s="133">
        <f t="shared" si="2"/>
        <v>0</v>
      </c>
      <c r="S20" s="172" t="s">
        <v>64</v>
      </c>
      <c r="T20" s="173">
        <v>85.8</v>
      </c>
    </row>
    <row r="21" spans="1:21" ht="13.05" customHeight="1" x14ac:dyDescent="0.25">
      <c r="A21" s="123"/>
      <c r="B21" s="124">
        <v>3</v>
      </c>
      <c r="C21" s="125" t="s">
        <v>65</v>
      </c>
      <c r="D21" s="126"/>
      <c r="E21" s="131"/>
      <c r="F21" s="128"/>
      <c r="G21" s="129"/>
      <c r="H21" s="130"/>
      <c r="I21" s="129"/>
      <c r="J21" s="129"/>
      <c r="K21" s="129"/>
      <c r="L21" s="131"/>
      <c r="M21" s="132"/>
      <c r="N21" s="133">
        <f t="shared" si="2"/>
        <v>0</v>
      </c>
      <c r="S21" s="174" t="s">
        <v>47</v>
      </c>
      <c r="T21" s="175">
        <f>SUM(T11:T20)</f>
        <v>1053.0519999999999</v>
      </c>
    </row>
    <row r="22" spans="1:21" ht="13.05" customHeight="1" x14ac:dyDescent="0.25">
      <c r="A22" s="123"/>
      <c r="B22" s="124">
        <v>4</v>
      </c>
      <c r="C22" s="125" t="s">
        <v>66</v>
      </c>
      <c r="D22" s="126"/>
      <c r="E22" s="131"/>
      <c r="F22" s="128"/>
      <c r="G22" s="129"/>
      <c r="H22" s="130"/>
      <c r="I22" s="129"/>
      <c r="J22" s="129"/>
      <c r="K22" s="129"/>
      <c r="L22" s="131"/>
      <c r="M22" s="132"/>
      <c r="N22" s="133">
        <f t="shared" si="2"/>
        <v>0</v>
      </c>
    </row>
    <row r="23" spans="1:21" ht="13.05" customHeight="1" x14ac:dyDescent="0.25">
      <c r="A23" s="123"/>
      <c r="B23" s="124">
        <v>9</v>
      </c>
      <c r="C23" s="134" t="s">
        <v>67</v>
      </c>
      <c r="D23" s="135"/>
      <c r="E23" s="176"/>
      <c r="F23" s="177"/>
      <c r="G23" s="178"/>
      <c r="H23" s="179"/>
      <c r="I23" s="178"/>
      <c r="J23" s="178"/>
      <c r="K23" s="178"/>
      <c r="L23" s="176"/>
      <c r="M23" s="162"/>
      <c r="N23" s="180">
        <f t="shared" si="2"/>
        <v>0</v>
      </c>
    </row>
    <row r="24" spans="1:21" ht="15" customHeight="1" thickBot="1" x14ac:dyDescent="0.3">
      <c r="A24" s="143">
        <v>8126</v>
      </c>
      <c r="B24" s="144" t="s">
        <v>58</v>
      </c>
      <c r="C24" s="145" t="s">
        <v>68</v>
      </c>
      <c r="D24" s="146"/>
      <c r="E24" s="147">
        <f t="shared" ref="E24:M24" si="3">SUM(E19:E23)</f>
        <v>0</v>
      </c>
      <c r="F24" s="148">
        <f t="shared" si="3"/>
        <v>0</v>
      </c>
      <c r="G24" s="181">
        <f t="shared" si="3"/>
        <v>0</v>
      </c>
      <c r="H24" s="182">
        <f t="shared" si="3"/>
        <v>0</v>
      </c>
      <c r="I24" s="181">
        <f t="shared" si="3"/>
        <v>0</v>
      </c>
      <c r="J24" s="181">
        <f t="shared" si="3"/>
        <v>0</v>
      </c>
      <c r="K24" s="181">
        <f t="shared" si="3"/>
        <v>0</v>
      </c>
      <c r="L24" s="147">
        <f t="shared" si="3"/>
        <v>0</v>
      </c>
      <c r="M24" s="183">
        <f t="shared" si="3"/>
        <v>0</v>
      </c>
      <c r="N24" s="152">
        <f t="shared" si="2"/>
        <v>0</v>
      </c>
    </row>
    <row r="25" spans="1:21" ht="13.05" customHeight="1" x14ac:dyDescent="0.25">
      <c r="A25" s="123">
        <v>8127</v>
      </c>
      <c r="B25" s="124">
        <v>1</v>
      </c>
      <c r="C25" s="125" t="s">
        <v>69</v>
      </c>
      <c r="D25" s="126"/>
      <c r="E25" s="131"/>
      <c r="F25" s="128"/>
      <c r="G25" s="129"/>
      <c r="H25" s="130"/>
      <c r="I25" s="129"/>
      <c r="J25" s="129"/>
      <c r="K25" s="129"/>
      <c r="L25" s="131"/>
      <c r="M25" s="132"/>
      <c r="N25" s="133">
        <f t="shared" si="2"/>
        <v>0</v>
      </c>
    </row>
    <row r="26" spans="1:21" ht="13.05" customHeight="1" x14ac:dyDescent="0.25">
      <c r="A26" s="123"/>
      <c r="B26" s="124">
        <v>2</v>
      </c>
      <c r="C26" s="125" t="s">
        <v>70</v>
      </c>
      <c r="D26" s="126"/>
      <c r="E26" s="131"/>
      <c r="F26" s="128"/>
      <c r="G26" s="129"/>
      <c r="H26" s="130"/>
      <c r="I26" s="129"/>
      <c r="J26" s="129"/>
      <c r="K26" s="129"/>
      <c r="L26" s="131"/>
      <c r="M26" s="132"/>
      <c r="N26" s="133">
        <f t="shared" si="2"/>
        <v>0</v>
      </c>
    </row>
    <row r="27" spans="1:21" ht="13.05" customHeight="1" x14ac:dyDescent="0.25">
      <c r="A27" s="123"/>
      <c r="B27" s="124">
        <v>3</v>
      </c>
      <c r="C27" s="125" t="s">
        <v>71</v>
      </c>
      <c r="D27" s="126"/>
      <c r="E27" s="131"/>
      <c r="F27" s="128"/>
      <c r="G27" s="129"/>
      <c r="H27" s="130"/>
      <c r="I27" s="129"/>
      <c r="J27" s="129"/>
      <c r="K27" s="129"/>
      <c r="L27" s="131"/>
      <c r="M27" s="132"/>
      <c r="N27" s="133">
        <f t="shared" si="2"/>
        <v>0</v>
      </c>
    </row>
    <row r="28" spans="1:21" ht="13.05" customHeight="1" x14ac:dyDescent="0.25">
      <c r="A28" s="123"/>
      <c r="B28" s="124">
        <v>9</v>
      </c>
      <c r="C28" s="184" t="s">
        <v>72</v>
      </c>
      <c r="D28" s="185"/>
      <c r="E28" s="186"/>
      <c r="F28" s="187"/>
      <c r="G28" s="188"/>
      <c r="H28" s="189"/>
      <c r="I28" s="188"/>
      <c r="J28" s="188"/>
      <c r="K28" s="188"/>
      <c r="L28" s="186"/>
      <c r="M28" s="190"/>
      <c r="N28" s="191">
        <f t="shared" si="2"/>
        <v>0</v>
      </c>
      <c r="U28" s="192"/>
    </row>
    <row r="29" spans="1:21" ht="15" customHeight="1" thickBot="1" x14ac:dyDescent="0.3">
      <c r="A29" s="143">
        <v>8127</v>
      </c>
      <c r="B29" s="144" t="s">
        <v>58</v>
      </c>
      <c r="C29" s="145" t="s">
        <v>73</v>
      </c>
      <c r="D29" s="146"/>
      <c r="E29" s="147">
        <f t="shared" ref="E29:M29" si="4">SUM(E25:E28)</f>
        <v>0</v>
      </c>
      <c r="F29" s="148">
        <f t="shared" si="4"/>
        <v>0</v>
      </c>
      <c r="G29" s="181">
        <f t="shared" si="4"/>
        <v>0</v>
      </c>
      <c r="H29" s="182">
        <f t="shared" si="4"/>
        <v>0</v>
      </c>
      <c r="I29" s="181">
        <f t="shared" si="4"/>
        <v>0</v>
      </c>
      <c r="J29" s="181">
        <f t="shared" si="4"/>
        <v>0</v>
      </c>
      <c r="K29" s="181">
        <f t="shared" si="4"/>
        <v>0</v>
      </c>
      <c r="L29" s="147">
        <f t="shared" si="4"/>
        <v>0</v>
      </c>
      <c r="M29" s="183">
        <f t="shared" si="4"/>
        <v>0</v>
      </c>
      <c r="N29" s="152">
        <f t="shared" si="2"/>
        <v>0</v>
      </c>
      <c r="U29" s="192"/>
    </row>
    <row r="30" spans="1:21" ht="13.05" customHeight="1" x14ac:dyDescent="0.25">
      <c r="A30" s="123">
        <v>8128</v>
      </c>
      <c r="B30" s="124">
        <v>1</v>
      </c>
      <c r="C30" s="193" t="s">
        <v>74</v>
      </c>
      <c r="D30" s="126"/>
      <c r="E30" s="139"/>
      <c r="F30" s="136"/>
      <c r="G30" s="137"/>
      <c r="H30" s="138"/>
      <c r="I30" s="137"/>
      <c r="J30" s="137"/>
      <c r="K30" s="129"/>
      <c r="L30" s="131"/>
      <c r="M30" s="132"/>
      <c r="N30" s="133">
        <f t="shared" si="2"/>
        <v>0</v>
      </c>
      <c r="U30" s="192"/>
    </row>
    <row r="31" spans="1:21" ht="13.05" customHeight="1" x14ac:dyDescent="0.25">
      <c r="A31" s="123"/>
      <c r="B31" s="124">
        <v>2</v>
      </c>
      <c r="C31" s="194" t="s">
        <v>75</v>
      </c>
      <c r="D31" s="126"/>
      <c r="E31" s="139"/>
      <c r="F31" s="136"/>
      <c r="G31" s="137"/>
      <c r="H31" s="138"/>
      <c r="I31" s="137"/>
      <c r="J31" s="137"/>
      <c r="K31" s="129"/>
      <c r="L31" s="131"/>
      <c r="M31" s="132"/>
      <c r="N31" s="133">
        <f t="shared" si="2"/>
        <v>0</v>
      </c>
      <c r="U31" s="192"/>
    </row>
    <row r="32" spans="1:21" ht="13.05" customHeight="1" x14ac:dyDescent="0.25">
      <c r="A32" s="123"/>
      <c r="B32" s="124">
        <v>3</v>
      </c>
      <c r="C32" s="125" t="s">
        <v>76</v>
      </c>
      <c r="D32" s="126"/>
      <c r="E32" s="139"/>
      <c r="F32" s="136"/>
      <c r="G32" s="137"/>
      <c r="H32" s="138"/>
      <c r="I32" s="137"/>
      <c r="J32" s="137"/>
      <c r="K32" s="129"/>
      <c r="L32" s="131"/>
      <c r="M32" s="140"/>
      <c r="N32" s="133">
        <f t="shared" si="2"/>
        <v>0</v>
      </c>
      <c r="U32" s="192"/>
    </row>
    <row r="33" spans="1:21" ht="13.05" customHeight="1" x14ac:dyDescent="0.25">
      <c r="A33" s="123"/>
      <c r="B33" s="124">
        <v>4</v>
      </c>
      <c r="C33" s="125" t="s">
        <v>77</v>
      </c>
      <c r="D33" s="126"/>
      <c r="E33" s="139"/>
      <c r="F33" s="128"/>
      <c r="G33" s="129"/>
      <c r="H33" s="130"/>
      <c r="I33" s="129"/>
      <c r="J33" s="129"/>
      <c r="K33" s="129"/>
      <c r="L33" s="131"/>
      <c r="M33" s="132"/>
      <c r="N33" s="133">
        <f t="shared" si="2"/>
        <v>0</v>
      </c>
      <c r="U33" s="192"/>
    </row>
    <row r="34" spans="1:21" ht="13.05" customHeight="1" x14ac:dyDescent="0.25">
      <c r="A34" s="123"/>
      <c r="B34" s="124">
        <v>5</v>
      </c>
      <c r="C34" s="125" t="s">
        <v>78</v>
      </c>
      <c r="D34" s="126"/>
      <c r="E34" s="139"/>
      <c r="F34" s="128"/>
      <c r="G34" s="129"/>
      <c r="H34" s="130"/>
      <c r="I34" s="129"/>
      <c r="J34" s="129"/>
      <c r="K34" s="129"/>
      <c r="L34" s="131"/>
      <c r="M34" s="132"/>
      <c r="N34" s="133">
        <f t="shared" si="2"/>
        <v>0</v>
      </c>
      <c r="U34" s="192"/>
    </row>
    <row r="35" spans="1:21" ht="13.05" customHeight="1" x14ac:dyDescent="0.25">
      <c r="A35" s="123"/>
      <c r="B35" s="124">
        <v>6</v>
      </c>
      <c r="C35" s="125" t="s">
        <v>79</v>
      </c>
      <c r="D35" s="126"/>
      <c r="E35" s="139"/>
      <c r="F35" s="128"/>
      <c r="G35" s="129"/>
      <c r="H35" s="130"/>
      <c r="I35" s="129"/>
      <c r="J35" s="129"/>
      <c r="K35" s="129"/>
      <c r="L35" s="131"/>
      <c r="M35" s="132"/>
      <c r="N35" s="133">
        <f t="shared" si="2"/>
        <v>0</v>
      </c>
      <c r="U35" s="192"/>
    </row>
    <row r="36" spans="1:21" ht="13.05" customHeight="1" x14ac:dyDescent="0.25">
      <c r="A36" s="123"/>
      <c r="B36" s="124">
        <v>7</v>
      </c>
      <c r="C36" s="125" t="s">
        <v>80</v>
      </c>
      <c r="D36" s="126"/>
      <c r="E36" s="139"/>
      <c r="F36" s="128"/>
      <c r="G36" s="129"/>
      <c r="H36" s="130"/>
      <c r="I36" s="129"/>
      <c r="J36" s="129"/>
      <c r="K36" s="129"/>
      <c r="L36" s="131"/>
      <c r="M36" s="132"/>
      <c r="N36" s="133">
        <f t="shared" si="2"/>
        <v>0</v>
      </c>
      <c r="U36" s="192"/>
    </row>
    <row r="37" spans="1:21" ht="13.05" customHeight="1" x14ac:dyDescent="0.25">
      <c r="A37" s="123"/>
      <c r="B37" s="124">
        <v>8</v>
      </c>
      <c r="C37" s="194" t="s">
        <v>81</v>
      </c>
      <c r="D37" s="126"/>
      <c r="E37" s="195"/>
      <c r="F37" s="177"/>
      <c r="G37" s="178"/>
      <c r="H37" s="179"/>
      <c r="I37" s="178"/>
      <c r="J37" s="178"/>
      <c r="K37" s="178"/>
      <c r="L37" s="131"/>
      <c r="M37" s="162"/>
      <c r="N37" s="133">
        <f t="shared" si="2"/>
        <v>0</v>
      </c>
      <c r="U37" s="192"/>
    </row>
    <row r="38" spans="1:21" ht="13.05" customHeight="1" x14ac:dyDescent="0.25">
      <c r="A38" s="123"/>
      <c r="B38" s="124">
        <v>9</v>
      </c>
      <c r="C38" s="184" t="s">
        <v>82</v>
      </c>
      <c r="D38" s="185"/>
      <c r="E38" s="196"/>
      <c r="F38" s="197">
        <v>0</v>
      </c>
      <c r="G38" s="198">
        <v>0</v>
      </c>
      <c r="H38" s="199"/>
      <c r="I38" s="198">
        <v>0</v>
      </c>
      <c r="J38" s="198">
        <v>0</v>
      </c>
      <c r="K38" s="198">
        <v>0</v>
      </c>
      <c r="L38" s="200">
        <v>0</v>
      </c>
      <c r="M38" s="201">
        <v>0</v>
      </c>
      <c r="N38" s="202">
        <f>SUM($E$38:$M$38)-$H$38</f>
        <v>0</v>
      </c>
      <c r="R38" s="192"/>
      <c r="S38" s="192"/>
      <c r="T38" s="192"/>
      <c r="U38" s="192"/>
    </row>
    <row r="39" spans="1:21" ht="15" customHeight="1" thickBot="1" x14ac:dyDescent="0.3">
      <c r="A39" s="143">
        <v>8128</v>
      </c>
      <c r="B39" s="144" t="s">
        <v>58</v>
      </c>
      <c r="C39" s="145" t="s">
        <v>83</v>
      </c>
      <c r="D39" s="146"/>
      <c r="E39" s="147">
        <f t="shared" ref="E39:L39" si="5">SUM(E30:E38)</f>
        <v>0</v>
      </c>
      <c r="F39" s="203">
        <f t="shared" si="5"/>
        <v>0</v>
      </c>
      <c r="G39" s="204">
        <f t="shared" si="5"/>
        <v>0</v>
      </c>
      <c r="H39" s="205">
        <f t="shared" si="5"/>
        <v>0</v>
      </c>
      <c r="I39" s="204">
        <f t="shared" si="5"/>
        <v>0</v>
      </c>
      <c r="J39" s="204">
        <f t="shared" si="5"/>
        <v>0</v>
      </c>
      <c r="K39" s="204">
        <f t="shared" si="5"/>
        <v>0</v>
      </c>
      <c r="L39" s="206">
        <f t="shared" si="5"/>
        <v>0</v>
      </c>
      <c r="M39" s="207">
        <f>SUM(M30:M38)</f>
        <v>0</v>
      </c>
      <c r="N39" s="152">
        <f>SUM(E39:M39)-H39</f>
        <v>0</v>
      </c>
      <c r="R39" s="192"/>
      <c r="S39" s="192"/>
      <c r="T39" s="192"/>
      <c r="U39" s="192"/>
    </row>
    <row r="40" spans="1:21" ht="17.100000000000001" customHeight="1" thickTop="1" thickBot="1" x14ac:dyDescent="0.3">
      <c r="A40" s="208">
        <v>8129</v>
      </c>
      <c r="B40" s="209"/>
      <c r="C40" s="210" t="s">
        <v>64</v>
      </c>
      <c r="D40" s="211"/>
      <c r="E40" s="212"/>
      <c r="F40" s="165">
        <v>0</v>
      </c>
      <c r="G40" s="166">
        <f>'[2]Zadání SSZ'!D102</f>
        <v>0</v>
      </c>
      <c r="H40" s="167"/>
      <c r="I40" s="166">
        <f>'[2]Zadání SSZ'!E102</f>
        <v>0</v>
      </c>
      <c r="J40" s="166">
        <f>'[2]Zadání SSZ'!F102</f>
        <v>0</v>
      </c>
      <c r="K40" s="166">
        <v>10.183</v>
      </c>
      <c r="L40" s="213">
        <v>31.681999999999999</v>
      </c>
      <c r="M40" s="214">
        <v>43.935000000000002</v>
      </c>
      <c r="N40" s="215">
        <f>SUM(E40:M40)-H40</f>
        <v>85.8</v>
      </c>
      <c r="R40" s="192"/>
      <c r="S40" s="192"/>
      <c r="T40" s="192"/>
      <c r="U40" s="192"/>
    </row>
    <row r="41" spans="1:21" ht="17.100000000000001" customHeight="1" thickTop="1" thickBot="1" x14ac:dyDescent="0.3">
      <c r="A41" s="216">
        <v>812</v>
      </c>
      <c r="B41" s="217" t="s">
        <v>58</v>
      </c>
      <c r="C41" s="218" t="s">
        <v>84</v>
      </c>
      <c r="D41" s="219"/>
      <c r="E41" s="220">
        <f>IF(O4="NE",E40+E39+E29+E24+E18+E17+E16,0)</f>
        <v>0</v>
      </c>
      <c r="F41" s="221">
        <f>IF(O4="NE",F40+F39+F29+F24+F18+F17+F16,0)</f>
        <v>0</v>
      </c>
      <c r="G41" s="222">
        <f>IF(O4="NE",G40+G39+G29+G24+G18+G17+G16,0)</f>
        <v>0</v>
      </c>
      <c r="H41" s="223">
        <v>10.065</v>
      </c>
      <c r="I41" s="222">
        <f>IF(O4="NE",I40+I39+I29+I24+I18+I17+I16,0)</f>
        <v>19.689</v>
      </c>
      <c r="J41" s="222">
        <f>IF(O4="NE",J40+J39+J29+J24+J18+J17+J16,0)</f>
        <v>29.562999999999999</v>
      </c>
      <c r="K41" s="224">
        <f>IF(O4="NE",K40+K39+K29+K24+K18+K17+K16,0)</f>
        <v>139.178</v>
      </c>
      <c r="L41" s="225">
        <f>IF(O4="NE",L40+L39+L29+L24+L18+L17+L16,0)</f>
        <v>358.5</v>
      </c>
      <c r="M41" s="226">
        <f>IF(O4="NE",M40+M39+M29+M24+M18+M17+M16,0)</f>
        <v>496.05699999999996</v>
      </c>
      <c r="N41" s="227">
        <f>SUM(E41:M41)</f>
        <v>1053.0519999999999</v>
      </c>
      <c r="R41" s="192"/>
      <c r="S41" s="192"/>
      <c r="T41" s="192"/>
      <c r="U41" s="192"/>
    </row>
    <row r="42" spans="1:21" ht="15" customHeight="1" thickBot="1" x14ac:dyDescent="0.3">
      <c r="A42" s="143">
        <v>8130</v>
      </c>
      <c r="B42" s="144"/>
      <c r="C42" s="145" t="s">
        <v>85</v>
      </c>
      <c r="D42" s="146"/>
      <c r="E42" s="147"/>
      <c r="F42" s="148"/>
      <c r="G42" s="181"/>
      <c r="H42" s="182"/>
      <c r="I42" s="181"/>
      <c r="J42" s="181"/>
      <c r="K42" s="181"/>
      <c r="L42" s="147"/>
      <c r="M42" s="183"/>
      <c r="N42" s="152">
        <f t="shared" si="2"/>
        <v>0</v>
      </c>
      <c r="R42" s="192"/>
      <c r="S42" s="192"/>
      <c r="T42" s="192"/>
      <c r="U42" s="192"/>
    </row>
    <row r="43" spans="1:21" ht="15" customHeight="1" thickBot="1" x14ac:dyDescent="0.3">
      <c r="A43" s="143">
        <v>8131</v>
      </c>
      <c r="B43" s="144"/>
      <c r="C43" s="145" t="s">
        <v>86</v>
      </c>
      <c r="D43" s="146"/>
      <c r="E43" s="147"/>
      <c r="F43" s="148"/>
      <c r="G43" s="181"/>
      <c r="H43" s="182"/>
      <c r="I43" s="181"/>
      <c r="J43" s="181"/>
      <c r="K43" s="181"/>
      <c r="L43" s="147"/>
      <c r="M43" s="183"/>
      <c r="N43" s="152">
        <f t="shared" si="2"/>
        <v>0</v>
      </c>
      <c r="R43" s="192"/>
      <c r="S43" s="192"/>
      <c r="T43" s="192"/>
      <c r="U43" s="192"/>
    </row>
    <row r="44" spans="1:21" ht="15" customHeight="1" thickBot="1" x14ac:dyDescent="0.3">
      <c r="A44" s="143">
        <v>8132</v>
      </c>
      <c r="B44" s="144"/>
      <c r="C44" s="145" t="s">
        <v>87</v>
      </c>
      <c r="D44" s="146"/>
      <c r="E44" s="147"/>
      <c r="F44" s="148"/>
      <c r="G44" s="181"/>
      <c r="H44" s="182"/>
      <c r="I44" s="181"/>
      <c r="J44" s="181"/>
      <c r="K44" s="181"/>
      <c r="L44" s="147"/>
      <c r="M44" s="183"/>
      <c r="N44" s="152">
        <f t="shared" si="2"/>
        <v>0</v>
      </c>
      <c r="R44" s="192"/>
      <c r="S44" s="192"/>
      <c r="T44" s="192"/>
      <c r="U44" s="192"/>
    </row>
    <row r="45" spans="1:21" ht="13.05" customHeight="1" x14ac:dyDescent="0.25">
      <c r="A45" s="228">
        <v>8133</v>
      </c>
      <c r="B45" s="229">
        <v>1</v>
      </c>
      <c r="C45" s="193" t="s">
        <v>88</v>
      </c>
      <c r="D45" s="230"/>
      <c r="E45" s="231"/>
      <c r="F45" s="128"/>
      <c r="G45" s="129"/>
      <c r="H45" s="130"/>
      <c r="I45" s="129"/>
      <c r="J45" s="129"/>
      <c r="K45" s="129"/>
      <c r="L45" s="131"/>
      <c r="M45" s="132"/>
      <c r="N45" s="232">
        <f t="shared" si="2"/>
        <v>0</v>
      </c>
    </row>
    <row r="46" spans="1:21" ht="13.05" customHeight="1" x14ac:dyDescent="0.25">
      <c r="A46" s="233"/>
      <c r="B46" s="234">
        <v>2</v>
      </c>
      <c r="C46" s="125" t="s">
        <v>89</v>
      </c>
      <c r="D46" s="235"/>
      <c r="E46" s="131"/>
      <c r="F46" s="128"/>
      <c r="G46" s="129"/>
      <c r="H46" s="130"/>
      <c r="I46" s="129"/>
      <c r="J46" s="129"/>
      <c r="K46" s="129"/>
      <c r="L46" s="131"/>
      <c r="M46" s="132"/>
      <c r="N46" s="133">
        <f t="shared" si="2"/>
        <v>0</v>
      </c>
    </row>
    <row r="47" spans="1:21" ht="13.05" customHeight="1" x14ac:dyDescent="0.25">
      <c r="A47" s="233"/>
      <c r="B47" s="234">
        <v>9</v>
      </c>
      <c r="C47" s="184" t="s">
        <v>90</v>
      </c>
      <c r="D47" s="236"/>
      <c r="E47" s="186"/>
      <c r="F47" s="197">
        <v>0</v>
      </c>
      <c r="G47" s="198">
        <v>0</v>
      </c>
      <c r="H47" s="199"/>
      <c r="I47" s="198">
        <v>0</v>
      </c>
      <c r="J47" s="198">
        <v>0</v>
      </c>
      <c r="K47" s="198">
        <v>0</v>
      </c>
      <c r="L47" s="237">
        <v>0</v>
      </c>
      <c r="M47" s="201">
        <v>0</v>
      </c>
      <c r="N47" s="191">
        <f t="shared" si="2"/>
        <v>0</v>
      </c>
    </row>
    <row r="48" spans="1:21" ht="15" customHeight="1" thickBot="1" x14ac:dyDescent="0.3">
      <c r="A48" s="143">
        <v>8133</v>
      </c>
      <c r="B48" s="144" t="s">
        <v>58</v>
      </c>
      <c r="C48" s="145" t="s">
        <v>91</v>
      </c>
      <c r="D48" s="146"/>
      <c r="E48" s="147">
        <f t="shared" ref="E48:M48" si="6">SUM(E45:E47)</f>
        <v>0</v>
      </c>
      <c r="F48" s="148">
        <f t="shared" si="6"/>
        <v>0</v>
      </c>
      <c r="G48" s="181">
        <f t="shared" si="6"/>
        <v>0</v>
      </c>
      <c r="H48" s="182">
        <f t="shared" si="6"/>
        <v>0</v>
      </c>
      <c r="I48" s="181">
        <f t="shared" si="6"/>
        <v>0</v>
      </c>
      <c r="J48" s="181">
        <f t="shared" si="6"/>
        <v>0</v>
      </c>
      <c r="K48" s="181">
        <f t="shared" si="6"/>
        <v>0</v>
      </c>
      <c r="L48" s="147">
        <f t="shared" si="6"/>
        <v>0</v>
      </c>
      <c r="M48" s="183">
        <f t="shared" si="6"/>
        <v>0</v>
      </c>
      <c r="N48" s="152">
        <f t="shared" si="2"/>
        <v>0</v>
      </c>
    </row>
    <row r="49" spans="1:14" ht="17.100000000000001" customHeight="1" thickBot="1" x14ac:dyDescent="0.3">
      <c r="A49" s="238">
        <v>813</v>
      </c>
      <c r="B49" s="239" t="s">
        <v>58</v>
      </c>
      <c r="C49" s="240" t="s">
        <v>92</v>
      </c>
      <c r="D49" s="241"/>
      <c r="E49" s="242">
        <f t="shared" ref="E49:M49" si="7">E41+E42+E43+E44+E48</f>
        <v>0</v>
      </c>
      <c r="F49" s="243">
        <f t="shared" si="7"/>
        <v>0</v>
      </c>
      <c r="G49" s="243">
        <f t="shared" si="7"/>
        <v>0</v>
      </c>
      <c r="H49" s="244">
        <f t="shared" si="7"/>
        <v>10.065</v>
      </c>
      <c r="I49" s="245">
        <f t="shared" si="7"/>
        <v>19.689</v>
      </c>
      <c r="J49" s="243">
        <f t="shared" si="7"/>
        <v>29.562999999999999</v>
      </c>
      <c r="K49" s="243">
        <f t="shared" si="7"/>
        <v>139.178</v>
      </c>
      <c r="L49" s="246">
        <f t="shared" si="7"/>
        <v>358.5</v>
      </c>
      <c r="M49" s="247">
        <f t="shared" si="7"/>
        <v>496.05699999999996</v>
      </c>
      <c r="N49" s="248">
        <f>SUM(E49:M49)</f>
        <v>1053.0519999999999</v>
      </c>
    </row>
    <row r="50" spans="1:14" ht="4.5" customHeight="1" thickBot="1" x14ac:dyDescent="0.3">
      <c r="A50" s="249"/>
      <c r="B50" s="250"/>
      <c r="C50" s="251"/>
      <c r="D50" s="251"/>
      <c r="E50" s="252"/>
      <c r="F50" s="252"/>
      <c r="G50" s="252"/>
      <c r="H50" s="253"/>
      <c r="I50" s="252"/>
      <c r="J50" s="252"/>
      <c r="K50" s="252"/>
      <c r="L50" s="252"/>
      <c r="M50" s="252"/>
      <c r="N50" s="254"/>
    </row>
    <row r="51" spans="1:14" ht="15" customHeight="1" x14ac:dyDescent="0.25">
      <c r="A51" s="255">
        <v>8141</v>
      </c>
      <c r="B51" s="256"/>
      <c r="C51" s="257" t="s">
        <v>93</v>
      </c>
      <c r="D51" s="258"/>
      <c r="E51" s="259"/>
      <c r="F51" s="260"/>
      <c r="G51" s="260"/>
      <c r="H51" s="261"/>
      <c r="I51" s="260"/>
      <c r="J51" s="260"/>
      <c r="K51" s="260"/>
      <c r="L51" s="262"/>
      <c r="M51" s="263"/>
      <c r="N51" s="264">
        <f t="shared" ref="N51:N94" si="8">SUM(E51:M51)-H51</f>
        <v>0</v>
      </c>
    </row>
    <row r="52" spans="1:14" ht="15" customHeight="1" x14ac:dyDescent="0.25">
      <c r="A52" s="265">
        <v>8142</v>
      </c>
      <c r="B52" s="266"/>
      <c r="C52" s="267" t="s">
        <v>94</v>
      </c>
      <c r="D52" s="268"/>
      <c r="E52" s="269"/>
      <c r="F52" s="270"/>
      <c r="G52" s="270"/>
      <c r="H52" s="271"/>
      <c r="I52" s="270"/>
      <c r="J52" s="270"/>
      <c r="K52" s="270"/>
      <c r="L52" s="272"/>
      <c r="M52" s="273"/>
      <c r="N52" s="274">
        <f t="shared" si="8"/>
        <v>0</v>
      </c>
    </row>
    <row r="53" spans="1:14" ht="13.05" customHeight="1" x14ac:dyDescent="0.25">
      <c r="A53" s="233">
        <v>8143</v>
      </c>
      <c r="B53" s="234">
        <v>1</v>
      </c>
      <c r="C53" s="275" t="s">
        <v>95</v>
      </c>
      <c r="D53" s="276"/>
      <c r="E53" s="277"/>
      <c r="F53" s="129"/>
      <c r="G53" s="129"/>
      <c r="H53" s="130"/>
      <c r="I53" s="129"/>
      <c r="J53" s="129"/>
      <c r="K53" s="129"/>
      <c r="L53" s="131"/>
      <c r="M53" s="273"/>
      <c r="N53" s="278">
        <f t="shared" si="8"/>
        <v>0</v>
      </c>
    </row>
    <row r="54" spans="1:14" ht="13.05" customHeight="1" x14ac:dyDescent="0.25">
      <c r="A54" s="233"/>
      <c r="B54" s="234">
        <v>9</v>
      </c>
      <c r="C54" s="279" t="s">
        <v>96</v>
      </c>
      <c r="D54" s="280"/>
      <c r="E54" s="269"/>
      <c r="F54" s="188"/>
      <c r="G54" s="188"/>
      <c r="H54" s="189"/>
      <c r="I54" s="188"/>
      <c r="J54" s="188"/>
      <c r="K54" s="188"/>
      <c r="L54" s="186"/>
      <c r="M54" s="281"/>
      <c r="N54" s="274">
        <f t="shared" si="8"/>
        <v>0</v>
      </c>
    </row>
    <row r="55" spans="1:14" ht="15" customHeight="1" x14ac:dyDescent="0.25">
      <c r="A55" s="282">
        <v>8143</v>
      </c>
      <c r="B55" s="283" t="s">
        <v>58</v>
      </c>
      <c r="C55" s="284" t="s">
        <v>97</v>
      </c>
      <c r="D55" s="285"/>
      <c r="E55" s="286">
        <f t="shared" ref="E55:M55" si="9">SUM(E53:E54)</f>
        <v>0</v>
      </c>
      <c r="F55" s="287">
        <f t="shared" si="9"/>
        <v>0</v>
      </c>
      <c r="G55" s="287">
        <f t="shared" si="9"/>
        <v>0</v>
      </c>
      <c r="H55" s="288">
        <f t="shared" si="9"/>
        <v>0</v>
      </c>
      <c r="I55" s="287">
        <f t="shared" si="9"/>
        <v>0</v>
      </c>
      <c r="J55" s="287">
        <f>SUM(J53:J54)</f>
        <v>0</v>
      </c>
      <c r="K55" s="287">
        <f t="shared" si="9"/>
        <v>0</v>
      </c>
      <c r="L55" s="286">
        <f t="shared" si="9"/>
        <v>0</v>
      </c>
      <c r="M55" s="289">
        <f t="shared" si="9"/>
        <v>0</v>
      </c>
      <c r="N55" s="274">
        <f t="shared" si="8"/>
        <v>0</v>
      </c>
    </row>
    <row r="56" spans="1:14" ht="13.05" customHeight="1" x14ac:dyDescent="0.25">
      <c r="A56" s="233">
        <v>8144</v>
      </c>
      <c r="B56" s="234">
        <v>1</v>
      </c>
      <c r="C56" s="290" t="s">
        <v>98</v>
      </c>
      <c r="D56" s="291"/>
      <c r="E56" s="292"/>
      <c r="F56" s="293"/>
      <c r="G56" s="293"/>
      <c r="H56" s="294"/>
      <c r="I56" s="293"/>
      <c r="J56" s="293"/>
      <c r="K56" s="293"/>
      <c r="L56" s="295"/>
      <c r="M56" s="296"/>
      <c r="N56" s="278">
        <f t="shared" si="8"/>
        <v>0</v>
      </c>
    </row>
    <row r="57" spans="1:14" ht="13.05" customHeight="1" x14ac:dyDescent="0.25">
      <c r="A57" s="233"/>
      <c r="B57" s="234">
        <v>2</v>
      </c>
      <c r="C57" s="290" t="s">
        <v>99</v>
      </c>
      <c r="D57" s="291"/>
      <c r="E57" s="292"/>
      <c r="F57" s="293"/>
      <c r="G57" s="293"/>
      <c r="H57" s="294"/>
      <c r="I57" s="293"/>
      <c r="J57" s="293"/>
      <c r="K57" s="293"/>
      <c r="L57" s="295"/>
      <c r="M57" s="296"/>
      <c r="N57" s="278">
        <f t="shared" si="8"/>
        <v>0</v>
      </c>
    </row>
    <row r="58" spans="1:14" ht="13.05" customHeight="1" x14ac:dyDescent="0.25">
      <c r="A58" s="233"/>
      <c r="B58" s="234">
        <v>3</v>
      </c>
      <c r="C58" s="290" t="s">
        <v>100</v>
      </c>
      <c r="D58" s="291"/>
      <c r="E58" s="292"/>
      <c r="F58" s="293"/>
      <c r="G58" s="293"/>
      <c r="H58" s="294"/>
      <c r="I58" s="293"/>
      <c r="J58" s="293"/>
      <c r="K58" s="293"/>
      <c r="L58" s="295"/>
      <c r="M58" s="296"/>
      <c r="N58" s="278">
        <f t="shared" si="8"/>
        <v>0</v>
      </c>
    </row>
    <row r="59" spans="1:14" ht="13.05" customHeight="1" x14ac:dyDescent="0.25">
      <c r="A59" s="297"/>
      <c r="B59" s="234">
        <v>4</v>
      </c>
      <c r="C59" s="290" t="s">
        <v>101</v>
      </c>
      <c r="D59" s="291"/>
      <c r="E59" s="292"/>
      <c r="F59" s="293"/>
      <c r="G59" s="293"/>
      <c r="H59" s="294"/>
      <c r="I59" s="293"/>
      <c r="J59" s="293"/>
      <c r="K59" s="293"/>
      <c r="L59" s="295"/>
      <c r="M59" s="296"/>
      <c r="N59" s="278">
        <f t="shared" si="8"/>
        <v>0</v>
      </c>
    </row>
    <row r="60" spans="1:14" ht="15" customHeight="1" x14ac:dyDescent="0.25">
      <c r="A60" s="282">
        <v>8144</v>
      </c>
      <c r="B60" s="283" t="s">
        <v>58</v>
      </c>
      <c r="C60" s="284" t="s">
        <v>102</v>
      </c>
      <c r="D60" s="285"/>
      <c r="E60" s="298">
        <f t="shared" ref="E60:M60" si="10">SUM(E56:E59)</f>
        <v>0</v>
      </c>
      <c r="F60" s="299">
        <f t="shared" si="10"/>
        <v>0</v>
      </c>
      <c r="G60" s="299">
        <f t="shared" si="10"/>
        <v>0</v>
      </c>
      <c r="H60" s="288">
        <f t="shared" si="10"/>
        <v>0</v>
      </c>
      <c r="I60" s="299">
        <f t="shared" si="10"/>
        <v>0</v>
      </c>
      <c r="J60" s="299">
        <f t="shared" si="10"/>
        <v>0</v>
      </c>
      <c r="K60" s="299">
        <f t="shared" si="10"/>
        <v>0</v>
      </c>
      <c r="L60" s="300">
        <f t="shared" si="10"/>
        <v>0</v>
      </c>
      <c r="M60" s="301">
        <f t="shared" si="10"/>
        <v>0</v>
      </c>
      <c r="N60" s="302">
        <f t="shared" si="8"/>
        <v>0</v>
      </c>
    </row>
    <row r="61" spans="1:14" ht="13.05" customHeight="1" x14ac:dyDescent="0.25">
      <c r="A61" s="233">
        <v>8145</v>
      </c>
      <c r="B61" s="234">
        <v>1</v>
      </c>
      <c r="C61" s="193" t="s">
        <v>103</v>
      </c>
      <c r="D61" s="291"/>
      <c r="E61" s="292"/>
      <c r="F61" s="293"/>
      <c r="G61" s="293"/>
      <c r="H61" s="294"/>
      <c r="I61" s="293"/>
      <c r="J61" s="293"/>
      <c r="K61" s="293"/>
      <c r="L61" s="295"/>
      <c r="M61" s="296"/>
      <c r="N61" s="278">
        <f t="shared" si="8"/>
        <v>0</v>
      </c>
    </row>
    <row r="62" spans="1:14" ht="13.05" customHeight="1" x14ac:dyDescent="0.25">
      <c r="A62" s="233"/>
      <c r="B62" s="234">
        <v>2</v>
      </c>
      <c r="C62" s="290" t="s">
        <v>104</v>
      </c>
      <c r="D62" s="291"/>
      <c r="E62" s="292"/>
      <c r="F62" s="293"/>
      <c r="G62" s="293"/>
      <c r="H62" s="294"/>
      <c r="I62" s="293"/>
      <c r="J62" s="293"/>
      <c r="K62" s="293"/>
      <c r="L62" s="295"/>
      <c r="M62" s="296"/>
      <c r="N62" s="278">
        <f t="shared" si="8"/>
        <v>0</v>
      </c>
    </row>
    <row r="63" spans="1:14" ht="13.05" customHeight="1" x14ac:dyDescent="0.25">
      <c r="A63" s="233"/>
      <c r="B63" s="234">
        <v>3</v>
      </c>
      <c r="C63" s="290" t="s">
        <v>105</v>
      </c>
      <c r="D63" s="291"/>
      <c r="E63" s="292"/>
      <c r="F63" s="293"/>
      <c r="G63" s="293"/>
      <c r="H63" s="294"/>
      <c r="I63" s="293"/>
      <c r="J63" s="293"/>
      <c r="K63" s="293"/>
      <c r="L63" s="295"/>
      <c r="M63" s="296"/>
      <c r="N63" s="278">
        <f t="shared" si="8"/>
        <v>0</v>
      </c>
    </row>
    <row r="64" spans="1:14" ht="13.05" customHeight="1" x14ac:dyDescent="0.25">
      <c r="A64" s="297"/>
      <c r="B64" s="234">
        <v>4</v>
      </c>
      <c r="C64" s="290" t="s">
        <v>106</v>
      </c>
      <c r="D64" s="291"/>
      <c r="E64" s="292"/>
      <c r="F64" s="293"/>
      <c r="G64" s="293"/>
      <c r="H64" s="294"/>
      <c r="I64" s="293"/>
      <c r="J64" s="293"/>
      <c r="K64" s="293"/>
      <c r="L64" s="295"/>
      <c r="M64" s="296"/>
      <c r="N64" s="278">
        <f t="shared" si="8"/>
        <v>0</v>
      </c>
    </row>
    <row r="65" spans="1:17" ht="15" customHeight="1" x14ac:dyDescent="0.25">
      <c r="A65" s="282">
        <v>8145</v>
      </c>
      <c r="B65" s="283" t="s">
        <v>58</v>
      </c>
      <c r="C65" s="284" t="s">
        <v>107</v>
      </c>
      <c r="D65" s="285"/>
      <c r="E65" s="298">
        <f t="shared" ref="E65:M65" si="11">SUM(E61:E64)</f>
        <v>0</v>
      </c>
      <c r="F65" s="299">
        <f t="shared" si="11"/>
        <v>0</v>
      </c>
      <c r="G65" s="299">
        <f t="shared" si="11"/>
        <v>0</v>
      </c>
      <c r="H65" s="288">
        <f t="shared" si="11"/>
        <v>0</v>
      </c>
      <c r="I65" s="299">
        <f t="shared" si="11"/>
        <v>0</v>
      </c>
      <c r="J65" s="299">
        <f t="shared" si="11"/>
        <v>0</v>
      </c>
      <c r="K65" s="299">
        <f t="shared" si="11"/>
        <v>0</v>
      </c>
      <c r="L65" s="300">
        <f t="shared" si="11"/>
        <v>0</v>
      </c>
      <c r="M65" s="301">
        <f t="shared" si="11"/>
        <v>0</v>
      </c>
      <c r="N65" s="302">
        <f t="shared" si="8"/>
        <v>0</v>
      </c>
    </row>
    <row r="66" spans="1:17" ht="13.05" customHeight="1" x14ac:dyDescent="0.25">
      <c r="A66" s="233">
        <v>8146</v>
      </c>
      <c r="B66" s="234">
        <v>1</v>
      </c>
      <c r="C66" s="193" t="s">
        <v>108</v>
      </c>
      <c r="D66" s="291"/>
      <c r="E66" s="292"/>
      <c r="F66" s="293"/>
      <c r="G66" s="293"/>
      <c r="H66" s="294"/>
      <c r="I66" s="293"/>
      <c r="J66" s="293"/>
      <c r="K66" s="293"/>
      <c r="L66" s="295"/>
      <c r="M66" s="296"/>
      <c r="N66" s="278">
        <f t="shared" si="8"/>
        <v>0</v>
      </c>
    </row>
    <row r="67" spans="1:17" ht="13.05" customHeight="1" x14ac:dyDescent="0.25">
      <c r="A67" s="233"/>
      <c r="B67" s="234">
        <v>2</v>
      </c>
      <c r="C67" s="290" t="s">
        <v>109</v>
      </c>
      <c r="D67" s="291"/>
      <c r="E67" s="292"/>
      <c r="F67" s="293"/>
      <c r="G67" s="293"/>
      <c r="H67" s="294"/>
      <c r="I67" s="293"/>
      <c r="J67" s="293"/>
      <c r="K67" s="293"/>
      <c r="L67" s="295"/>
      <c r="M67" s="296"/>
      <c r="N67" s="278">
        <f t="shared" si="8"/>
        <v>0</v>
      </c>
    </row>
    <row r="68" spans="1:17" ht="13.05" customHeight="1" x14ac:dyDescent="0.25">
      <c r="A68" s="233"/>
      <c r="B68" s="234">
        <v>3</v>
      </c>
      <c r="C68" s="290" t="s">
        <v>110</v>
      </c>
      <c r="D68" s="291"/>
      <c r="E68" s="292"/>
      <c r="F68" s="293"/>
      <c r="G68" s="293"/>
      <c r="H68" s="294"/>
      <c r="I68" s="293"/>
      <c r="J68" s="293"/>
      <c r="K68" s="293"/>
      <c r="L68" s="295"/>
      <c r="M68" s="296"/>
      <c r="N68" s="278">
        <f t="shared" si="8"/>
        <v>0</v>
      </c>
    </row>
    <row r="69" spans="1:17" ht="13.05" customHeight="1" x14ac:dyDescent="0.25">
      <c r="A69" s="297"/>
      <c r="B69" s="234">
        <v>4</v>
      </c>
      <c r="C69" s="290" t="s">
        <v>111</v>
      </c>
      <c r="D69" s="291"/>
      <c r="E69" s="292"/>
      <c r="F69" s="293"/>
      <c r="G69" s="293"/>
      <c r="H69" s="294"/>
      <c r="I69" s="293"/>
      <c r="J69" s="293"/>
      <c r="K69" s="293"/>
      <c r="L69" s="295"/>
      <c r="M69" s="296"/>
      <c r="N69" s="278">
        <f t="shared" si="8"/>
        <v>0</v>
      </c>
    </row>
    <row r="70" spans="1:17" ht="15" customHeight="1" x14ac:dyDescent="0.25">
      <c r="A70" s="282">
        <v>8146</v>
      </c>
      <c r="B70" s="283" t="s">
        <v>58</v>
      </c>
      <c r="C70" s="303" t="s">
        <v>112</v>
      </c>
      <c r="D70" s="304"/>
      <c r="E70" s="298">
        <f t="shared" ref="E70:M70" si="12">SUM(E66:E69)</f>
        <v>0</v>
      </c>
      <c r="F70" s="299">
        <f t="shared" si="12"/>
        <v>0</v>
      </c>
      <c r="G70" s="299">
        <f t="shared" si="12"/>
        <v>0</v>
      </c>
      <c r="H70" s="288">
        <f t="shared" si="12"/>
        <v>0</v>
      </c>
      <c r="I70" s="299">
        <f t="shared" si="12"/>
        <v>0</v>
      </c>
      <c r="J70" s="299">
        <f t="shared" si="12"/>
        <v>0</v>
      </c>
      <c r="K70" s="299">
        <f t="shared" si="12"/>
        <v>0</v>
      </c>
      <c r="L70" s="300">
        <f t="shared" si="12"/>
        <v>0</v>
      </c>
      <c r="M70" s="305">
        <f t="shared" si="12"/>
        <v>0</v>
      </c>
      <c r="N70" s="302">
        <f t="shared" si="8"/>
        <v>0</v>
      </c>
    </row>
    <row r="71" spans="1:17" ht="13.05" customHeight="1" x14ac:dyDescent="0.25">
      <c r="A71" s="233">
        <v>8147</v>
      </c>
      <c r="B71" s="234">
        <v>1</v>
      </c>
      <c r="C71" s="193" t="s">
        <v>113</v>
      </c>
      <c r="D71" s="306"/>
      <c r="E71" s="292"/>
      <c r="F71" s="293"/>
      <c r="G71" s="293"/>
      <c r="H71" s="294"/>
      <c r="I71" s="293"/>
      <c r="J71" s="293"/>
      <c r="K71" s="293"/>
      <c r="L71" s="295"/>
      <c r="M71" s="305"/>
      <c r="N71" s="278">
        <f t="shared" si="8"/>
        <v>0</v>
      </c>
    </row>
    <row r="72" spans="1:17" ht="13.05" customHeight="1" x14ac:dyDescent="0.25">
      <c r="A72" s="297"/>
      <c r="B72" s="234">
        <v>2</v>
      </c>
      <c r="C72" s="125" t="s">
        <v>114</v>
      </c>
      <c r="D72" s="291"/>
      <c r="E72" s="292">
        <f>+E49</f>
        <v>0</v>
      </c>
      <c r="F72" s="293">
        <f t="shared" ref="F72:I72" si="13">+F49-F90</f>
        <v>0</v>
      </c>
      <c r="G72" s="293">
        <f t="shared" si="13"/>
        <v>0</v>
      </c>
      <c r="H72" s="294">
        <f t="shared" si="13"/>
        <v>10.065</v>
      </c>
      <c r="I72" s="293">
        <f t="shared" si="13"/>
        <v>19.689</v>
      </c>
      <c r="J72" s="293">
        <f>+J49-J90</f>
        <v>29.562999999999999</v>
      </c>
      <c r="K72" s="293">
        <f>+K49-K90</f>
        <v>139.178</v>
      </c>
      <c r="L72" s="295">
        <f>+L49-L90</f>
        <v>358.5</v>
      </c>
      <c r="M72" s="307">
        <f>+M49-M90</f>
        <v>496.05699999999996</v>
      </c>
      <c r="N72" s="308">
        <f>SUM(E72:M72)</f>
        <v>1053.0519999999999</v>
      </c>
    </row>
    <row r="73" spans="1:17" ht="13.05" customHeight="1" x14ac:dyDescent="0.25">
      <c r="A73" s="297"/>
      <c r="B73" s="234">
        <v>3</v>
      </c>
      <c r="C73" s="125" t="s">
        <v>115</v>
      </c>
      <c r="D73" s="291"/>
      <c r="E73" s="292"/>
      <c r="F73" s="293"/>
      <c r="G73" s="293"/>
      <c r="H73" s="294"/>
      <c r="I73" s="293"/>
      <c r="J73" s="293"/>
      <c r="K73" s="293"/>
      <c r="L73" s="295"/>
      <c r="M73" s="296"/>
      <c r="N73" s="278">
        <f t="shared" si="8"/>
        <v>0</v>
      </c>
    </row>
    <row r="74" spans="1:17" ht="13.05" customHeight="1" x14ac:dyDescent="0.25">
      <c r="A74" s="297"/>
      <c r="B74" s="234">
        <v>9</v>
      </c>
      <c r="C74" s="184" t="s">
        <v>116</v>
      </c>
      <c r="D74" s="309"/>
      <c r="E74" s="286"/>
      <c r="F74" s="310"/>
      <c r="G74" s="310"/>
      <c r="H74" s="311"/>
      <c r="I74" s="310"/>
      <c r="J74" s="310"/>
      <c r="K74" s="310"/>
      <c r="L74" s="312"/>
      <c r="M74" s="289"/>
      <c r="N74" s="274">
        <f t="shared" si="8"/>
        <v>0</v>
      </c>
    </row>
    <row r="75" spans="1:17" ht="15" customHeight="1" x14ac:dyDescent="0.25">
      <c r="A75" s="282">
        <v>8147</v>
      </c>
      <c r="B75" s="283" t="s">
        <v>58</v>
      </c>
      <c r="C75" s="303" t="s">
        <v>117</v>
      </c>
      <c r="D75" s="304"/>
      <c r="E75" s="298">
        <f t="shared" ref="E75:M75" si="14">SUM(E71:E74)</f>
        <v>0</v>
      </c>
      <c r="F75" s="299">
        <f t="shared" si="14"/>
        <v>0</v>
      </c>
      <c r="G75" s="299">
        <f t="shared" si="14"/>
        <v>0</v>
      </c>
      <c r="H75" s="288">
        <f t="shared" si="14"/>
        <v>10.065</v>
      </c>
      <c r="I75" s="299">
        <f t="shared" si="14"/>
        <v>19.689</v>
      </c>
      <c r="J75" s="299">
        <f t="shared" si="14"/>
        <v>29.562999999999999</v>
      </c>
      <c r="K75" s="299">
        <f t="shared" si="14"/>
        <v>139.178</v>
      </c>
      <c r="L75" s="300">
        <f t="shared" si="14"/>
        <v>358.5</v>
      </c>
      <c r="M75" s="305">
        <f t="shared" si="14"/>
        <v>496.05699999999996</v>
      </c>
      <c r="N75" s="302">
        <f>SUM(E75:M75)</f>
        <v>1053.0519999999999</v>
      </c>
    </row>
    <row r="76" spans="1:17" ht="13.05" customHeight="1" x14ac:dyDescent="0.25">
      <c r="A76" s="233">
        <v>8148</v>
      </c>
      <c r="B76" s="234">
        <v>1</v>
      </c>
      <c r="C76" s="193" t="s">
        <v>118</v>
      </c>
      <c r="D76" s="306"/>
      <c r="E76" s="292"/>
      <c r="F76" s="293"/>
      <c r="G76" s="293"/>
      <c r="H76" s="294"/>
      <c r="I76" s="293"/>
      <c r="J76" s="293"/>
      <c r="K76" s="293"/>
      <c r="L76" s="295"/>
      <c r="M76" s="305"/>
      <c r="N76" s="278">
        <f t="shared" si="8"/>
        <v>0</v>
      </c>
    </row>
    <row r="77" spans="1:17" ht="13.05" customHeight="1" x14ac:dyDescent="0.25">
      <c r="A77" s="233"/>
      <c r="B77" s="234">
        <v>2</v>
      </c>
      <c r="C77" s="125" t="s">
        <v>119</v>
      </c>
      <c r="D77" s="291"/>
      <c r="E77" s="292"/>
      <c r="F77" s="293"/>
      <c r="G77" s="293"/>
      <c r="H77" s="294"/>
      <c r="I77" s="293"/>
      <c r="J77" s="293"/>
      <c r="K77" s="293"/>
      <c r="L77" s="295"/>
      <c r="M77" s="296"/>
      <c r="N77" s="278">
        <f t="shared" si="8"/>
        <v>0</v>
      </c>
    </row>
    <row r="78" spans="1:17" ht="13.05" customHeight="1" x14ac:dyDescent="0.25">
      <c r="A78" s="233"/>
      <c r="B78" s="234">
        <v>3</v>
      </c>
      <c r="C78" s="125" t="s">
        <v>120</v>
      </c>
      <c r="D78" s="291"/>
      <c r="E78" s="292"/>
      <c r="F78" s="293"/>
      <c r="G78" s="293"/>
      <c r="H78" s="294"/>
      <c r="I78" s="293"/>
      <c r="J78" s="293"/>
      <c r="K78" s="293"/>
      <c r="L78" s="295"/>
      <c r="M78" s="296"/>
      <c r="N78" s="278">
        <f t="shared" si="8"/>
        <v>0</v>
      </c>
      <c r="O78" s="313" t="s">
        <v>121</v>
      </c>
      <c r="P78" s="516" t="s">
        <v>122</v>
      </c>
      <c r="Q78" s="516"/>
    </row>
    <row r="79" spans="1:17" ht="15" customHeight="1" x14ac:dyDescent="0.25">
      <c r="A79" s="282">
        <v>8148</v>
      </c>
      <c r="B79" s="283" t="s">
        <v>58</v>
      </c>
      <c r="C79" s="303" t="s">
        <v>123</v>
      </c>
      <c r="D79" s="304"/>
      <c r="E79" s="298">
        <f t="shared" ref="E79:M79" si="15">SUM(E76:E78)</f>
        <v>0</v>
      </c>
      <c r="F79" s="299">
        <f t="shared" si="15"/>
        <v>0</v>
      </c>
      <c r="G79" s="299">
        <f t="shared" si="15"/>
        <v>0</v>
      </c>
      <c r="H79" s="288">
        <f t="shared" si="15"/>
        <v>0</v>
      </c>
      <c r="I79" s="299">
        <f t="shared" si="15"/>
        <v>0</v>
      </c>
      <c r="J79" s="299">
        <f t="shared" si="15"/>
        <v>0</v>
      </c>
      <c r="K79" s="299">
        <f t="shared" si="15"/>
        <v>0</v>
      </c>
      <c r="L79" s="300">
        <f t="shared" si="15"/>
        <v>0</v>
      </c>
      <c r="M79" s="305">
        <f t="shared" si="15"/>
        <v>0</v>
      </c>
      <c r="N79" s="302">
        <f t="shared" si="8"/>
        <v>0</v>
      </c>
    </row>
    <row r="80" spans="1:17" ht="13.05" customHeight="1" x14ac:dyDescent="0.25">
      <c r="A80" s="228">
        <v>8149</v>
      </c>
      <c r="B80" s="229">
        <v>1</v>
      </c>
      <c r="C80" s="193" t="s">
        <v>124</v>
      </c>
      <c r="D80" s="230"/>
      <c r="E80" s="277"/>
      <c r="F80" s="129"/>
      <c r="G80" s="129"/>
      <c r="H80" s="130"/>
      <c r="I80" s="129"/>
      <c r="J80" s="129"/>
      <c r="K80" s="129"/>
      <c r="L80" s="131"/>
      <c r="M80" s="273"/>
      <c r="N80" s="278">
        <f t="shared" si="8"/>
        <v>0</v>
      </c>
    </row>
    <row r="81" spans="1:18" ht="13.05" customHeight="1" thickBot="1" x14ac:dyDescent="0.3">
      <c r="A81" s="233"/>
      <c r="B81" s="234">
        <v>2</v>
      </c>
      <c r="C81" s="125" t="s">
        <v>125</v>
      </c>
      <c r="D81" s="235"/>
      <c r="E81" s="277"/>
      <c r="F81" s="129"/>
      <c r="G81" s="129"/>
      <c r="H81" s="130"/>
      <c r="I81" s="129"/>
      <c r="J81" s="129"/>
      <c r="K81" s="129"/>
      <c r="L81" s="131"/>
      <c r="M81" s="314"/>
      <c r="N81" s="278">
        <f t="shared" si="8"/>
        <v>0</v>
      </c>
    </row>
    <row r="82" spans="1:18" ht="13.05" customHeight="1" x14ac:dyDescent="0.25">
      <c r="A82" s="233"/>
      <c r="B82" s="234">
        <v>9</v>
      </c>
      <c r="C82" s="184" t="s">
        <v>126</v>
      </c>
      <c r="D82" s="236"/>
      <c r="E82" s="269"/>
      <c r="F82" s="188"/>
      <c r="G82" s="188"/>
      <c r="H82" s="189"/>
      <c r="I82" s="188"/>
      <c r="J82" s="188"/>
      <c r="K82" s="188"/>
      <c r="L82" s="186"/>
      <c r="M82" s="281"/>
      <c r="N82" s="274">
        <f t="shared" si="8"/>
        <v>0</v>
      </c>
      <c r="O82" s="517" t="s">
        <v>127</v>
      </c>
      <c r="P82" s="520" t="s">
        <v>128</v>
      </c>
      <c r="Q82" s="520"/>
      <c r="R82" s="520"/>
    </row>
    <row r="83" spans="1:18" ht="15" customHeight="1" thickBot="1" x14ac:dyDescent="0.3">
      <c r="A83" s="282">
        <v>8149</v>
      </c>
      <c r="B83" s="283" t="s">
        <v>58</v>
      </c>
      <c r="C83" s="303" t="s">
        <v>129</v>
      </c>
      <c r="D83" s="304"/>
      <c r="E83" s="298">
        <f t="shared" ref="E83:M83" si="16">SUM(E80:E82)</f>
        <v>0</v>
      </c>
      <c r="F83" s="299">
        <f t="shared" si="16"/>
        <v>0</v>
      </c>
      <c r="G83" s="299">
        <f t="shared" si="16"/>
        <v>0</v>
      </c>
      <c r="H83" s="288">
        <f t="shared" si="16"/>
        <v>0</v>
      </c>
      <c r="I83" s="299">
        <f t="shared" si="16"/>
        <v>0</v>
      </c>
      <c r="J83" s="299">
        <f t="shared" si="16"/>
        <v>0</v>
      </c>
      <c r="K83" s="299">
        <f t="shared" si="16"/>
        <v>0</v>
      </c>
      <c r="L83" s="300">
        <f t="shared" si="16"/>
        <v>0</v>
      </c>
      <c r="M83" s="315">
        <f t="shared" si="16"/>
        <v>0</v>
      </c>
      <c r="N83" s="302">
        <f t="shared" si="8"/>
        <v>0</v>
      </c>
      <c r="O83" s="518"/>
      <c r="P83" s="521"/>
      <c r="Q83" s="521"/>
      <c r="R83" s="521"/>
    </row>
    <row r="84" spans="1:18" ht="13.05" customHeight="1" x14ac:dyDescent="0.25">
      <c r="A84" s="233">
        <v>8151</v>
      </c>
      <c r="B84" s="234">
        <v>1</v>
      </c>
      <c r="C84" s="193" t="s">
        <v>130</v>
      </c>
      <c r="D84" s="306"/>
      <c r="E84" s="316"/>
      <c r="F84" s="317"/>
      <c r="G84" s="318">
        <v>0</v>
      </c>
      <c r="H84" s="318"/>
      <c r="I84" s="318">
        <v>0</v>
      </c>
      <c r="J84" s="318">
        <v>0</v>
      </c>
      <c r="K84" s="318">
        <v>0</v>
      </c>
      <c r="L84" s="319">
        <v>0</v>
      </c>
      <c r="M84" s="320">
        <v>0</v>
      </c>
      <c r="N84" s="278">
        <f t="shared" si="8"/>
        <v>0</v>
      </c>
      <c r="O84" s="518"/>
      <c r="P84" s="522"/>
      <c r="Q84" s="321">
        <v>1</v>
      </c>
      <c r="R84" s="322" t="s">
        <v>130</v>
      </c>
    </row>
    <row r="85" spans="1:18" ht="13.05" customHeight="1" thickBot="1" x14ac:dyDescent="0.3">
      <c r="A85" s="297"/>
      <c r="B85" s="234">
        <v>2</v>
      </c>
      <c r="C85" s="125" t="s">
        <v>131</v>
      </c>
      <c r="D85" s="291"/>
      <c r="E85" s="316"/>
      <c r="F85" s="323"/>
      <c r="G85" s="293">
        <v>0</v>
      </c>
      <c r="H85" s="293"/>
      <c r="I85" s="293">
        <v>0</v>
      </c>
      <c r="J85" s="293">
        <v>0</v>
      </c>
      <c r="K85" s="293">
        <v>0</v>
      </c>
      <c r="L85" s="295">
        <v>0</v>
      </c>
      <c r="M85" s="293">
        <v>0</v>
      </c>
      <c r="N85" s="278">
        <f t="shared" si="8"/>
        <v>0</v>
      </c>
      <c r="O85" s="519"/>
      <c r="P85" s="523"/>
      <c r="Q85" s="324">
        <v>2</v>
      </c>
      <c r="R85" s="325" t="s">
        <v>131</v>
      </c>
    </row>
    <row r="86" spans="1:18" ht="13.05" customHeight="1" x14ac:dyDescent="0.25">
      <c r="A86" s="297"/>
      <c r="B86" s="234">
        <v>3</v>
      </c>
      <c r="C86" s="125" t="s">
        <v>132</v>
      </c>
      <c r="D86" s="291"/>
      <c r="E86" s="316"/>
      <c r="F86" s="323"/>
      <c r="G86" s="293">
        <v>0</v>
      </c>
      <c r="H86" s="293"/>
      <c r="I86" s="293">
        <v>0</v>
      </c>
      <c r="J86" s="293">
        <v>0</v>
      </c>
      <c r="K86" s="293">
        <v>0</v>
      </c>
      <c r="L86" s="295">
        <v>0</v>
      </c>
      <c r="M86" s="293">
        <v>0</v>
      </c>
      <c r="N86" s="278">
        <f t="shared" si="8"/>
        <v>0</v>
      </c>
      <c r="O86" s="525">
        <v>1</v>
      </c>
      <c r="P86" s="523"/>
      <c r="Q86" s="324">
        <v>3</v>
      </c>
      <c r="R86" s="325" t="s">
        <v>132</v>
      </c>
    </row>
    <row r="87" spans="1:18" ht="13.05" customHeight="1" x14ac:dyDescent="0.25">
      <c r="A87" s="297"/>
      <c r="B87" s="234">
        <v>4</v>
      </c>
      <c r="C87" s="125" t="s">
        <v>133</v>
      </c>
      <c r="D87" s="291"/>
      <c r="E87" s="316"/>
      <c r="F87" s="323"/>
      <c r="G87" s="293">
        <v>0</v>
      </c>
      <c r="H87" s="293"/>
      <c r="I87" s="293">
        <v>0</v>
      </c>
      <c r="J87" s="293">
        <v>0</v>
      </c>
      <c r="K87" s="293">
        <v>0</v>
      </c>
      <c r="L87" s="295">
        <v>0</v>
      </c>
      <c r="M87" s="293">
        <v>0</v>
      </c>
      <c r="N87" s="278">
        <f t="shared" si="8"/>
        <v>0</v>
      </c>
      <c r="O87" s="526"/>
      <c r="P87" s="523"/>
      <c r="Q87" s="324">
        <v>4</v>
      </c>
      <c r="R87" s="325" t="s">
        <v>133</v>
      </c>
    </row>
    <row r="88" spans="1:18" ht="13.05" customHeight="1" x14ac:dyDescent="0.25">
      <c r="A88" s="297"/>
      <c r="B88" s="234">
        <v>5</v>
      </c>
      <c r="C88" s="125" t="s">
        <v>134</v>
      </c>
      <c r="D88" s="291"/>
      <c r="E88" s="316"/>
      <c r="F88" s="323"/>
      <c r="G88" s="293">
        <v>0</v>
      </c>
      <c r="H88" s="293"/>
      <c r="I88" s="293">
        <v>0</v>
      </c>
      <c r="J88" s="293">
        <v>0</v>
      </c>
      <c r="K88" s="293">
        <v>0</v>
      </c>
      <c r="L88" s="295">
        <v>0</v>
      </c>
      <c r="M88" s="293">
        <v>0</v>
      </c>
      <c r="N88" s="278">
        <f t="shared" si="8"/>
        <v>0</v>
      </c>
      <c r="O88" s="526"/>
      <c r="P88" s="523"/>
      <c r="Q88" s="324">
        <v>5</v>
      </c>
      <c r="R88" s="325" t="s">
        <v>134</v>
      </c>
    </row>
    <row r="89" spans="1:18" ht="13.05" customHeight="1" thickBot="1" x14ac:dyDescent="0.3">
      <c r="A89" s="297"/>
      <c r="B89" s="234">
        <v>9</v>
      </c>
      <c r="C89" s="184" t="s">
        <v>135</v>
      </c>
      <c r="D89" s="326"/>
      <c r="E89" s="292"/>
      <c r="F89" s="327"/>
      <c r="G89" s="293">
        <v>0</v>
      </c>
      <c r="H89" s="293"/>
      <c r="I89" s="293">
        <v>0</v>
      </c>
      <c r="J89" s="293">
        <v>0</v>
      </c>
      <c r="K89" s="293">
        <v>0</v>
      </c>
      <c r="L89" s="295">
        <v>0</v>
      </c>
      <c r="M89" s="293">
        <v>0</v>
      </c>
      <c r="N89" s="274">
        <f t="shared" si="8"/>
        <v>0</v>
      </c>
      <c r="O89" s="527"/>
      <c r="P89" s="524"/>
      <c r="Q89" s="328">
        <v>9</v>
      </c>
      <c r="R89" s="329" t="s">
        <v>135</v>
      </c>
    </row>
    <row r="90" spans="1:18" ht="15" customHeight="1" x14ac:dyDescent="0.25">
      <c r="A90" s="282">
        <v>8151</v>
      </c>
      <c r="B90" s="283" t="s">
        <v>58</v>
      </c>
      <c r="C90" s="303" t="s">
        <v>136</v>
      </c>
      <c r="D90" s="304"/>
      <c r="E90" s="298">
        <f t="shared" ref="E90:M90" si="17">SUM(E84:E89)</f>
        <v>0</v>
      </c>
      <c r="F90" s="299">
        <f t="shared" si="17"/>
        <v>0</v>
      </c>
      <c r="G90" s="299">
        <f t="shared" si="17"/>
        <v>0</v>
      </c>
      <c r="H90" s="288">
        <f t="shared" si="17"/>
        <v>0</v>
      </c>
      <c r="I90" s="299">
        <f t="shared" si="17"/>
        <v>0</v>
      </c>
      <c r="J90" s="299">
        <f t="shared" si="17"/>
        <v>0</v>
      </c>
      <c r="K90" s="299">
        <f t="shared" si="17"/>
        <v>0</v>
      </c>
      <c r="L90" s="300">
        <f t="shared" si="17"/>
        <v>0</v>
      </c>
      <c r="M90" s="305">
        <f t="shared" si="17"/>
        <v>0</v>
      </c>
      <c r="N90" s="302">
        <f t="shared" si="8"/>
        <v>0</v>
      </c>
    </row>
    <row r="91" spans="1:18" ht="13.05" customHeight="1" x14ac:dyDescent="0.25">
      <c r="A91" s="233">
        <v>8152</v>
      </c>
      <c r="B91" s="234">
        <v>1</v>
      </c>
      <c r="C91" s="193" t="s">
        <v>137</v>
      </c>
      <c r="D91" s="306"/>
      <c r="E91" s="292"/>
      <c r="F91" s="293"/>
      <c r="G91" s="293"/>
      <c r="H91" s="294"/>
      <c r="I91" s="293"/>
      <c r="J91" s="293"/>
      <c r="K91" s="293"/>
      <c r="L91" s="295"/>
      <c r="M91" s="305"/>
      <c r="N91" s="278">
        <f t="shared" si="8"/>
        <v>0</v>
      </c>
    </row>
    <row r="92" spans="1:18" ht="13.05" customHeight="1" x14ac:dyDescent="0.25">
      <c r="A92" s="297"/>
      <c r="B92" s="234">
        <v>9</v>
      </c>
      <c r="C92" s="134" t="s">
        <v>138</v>
      </c>
      <c r="D92" s="326"/>
      <c r="E92" s="330"/>
      <c r="F92" s="331"/>
      <c r="G92" s="331"/>
      <c r="H92" s="332"/>
      <c r="I92" s="331"/>
      <c r="J92" s="331"/>
      <c r="K92" s="331"/>
      <c r="L92" s="333"/>
      <c r="M92" s="334"/>
      <c r="N92" s="335">
        <f t="shared" si="8"/>
        <v>0</v>
      </c>
    </row>
    <row r="93" spans="1:18" ht="15" customHeight="1" x14ac:dyDescent="0.25">
      <c r="A93" s="282">
        <v>8152</v>
      </c>
      <c r="B93" s="283" t="s">
        <v>58</v>
      </c>
      <c r="C93" s="267" t="s">
        <v>139</v>
      </c>
      <c r="D93" s="285"/>
      <c r="E93" s="298">
        <f t="shared" ref="E93:M93" si="18">SUM(E91:E92)</f>
        <v>0</v>
      </c>
      <c r="F93" s="299">
        <f t="shared" si="18"/>
        <v>0</v>
      </c>
      <c r="G93" s="299">
        <f t="shared" si="18"/>
        <v>0</v>
      </c>
      <c r="H93" s="288">
        <f t="shared" si="18"/>
        <v>0</v>
      </c>
      <c r="I93" s="299">
        <f t="shared" si="18"/>
        <v>0</v>
      </c>
      <c r="J93" s="299">
        <f t="shared" si="18"/>
        <v>0</v>
      </c>
      <c r="K93" s="299">
        <f t="shared" si="18"/>
        <v>0</v>
      </c>
      <c r="L93" s="300">
        <f t="shared" si="18"/>
        <v>0</v>
      </c>
      <c r="M93" s="301">
        <f t="shared" si="18"/>
        <v>0</v>
      </c>
      <c r="N93" s="302">
        <f t="shared" si="8"/>
        <v>0</v>
      </c>
    </row>
    <row r="94" spans="1:18" ht="15" customHeight="1" thickBot="1" x14ac:dyDescent="0.3">
      <c r="A94" s="282">
        <v>8159</v>
      </c>
      <c r="B94" s="283"/>
      <c r="C94" s="303" t="s">
        <v>140</v>
      </c>
      <c r="D94" s="304"/>
      <c r="E94" s="298"/>
      <c r="F94" s="299"/>
      <c r="G94" s="299"/>
      <c r="H94" s="288"/>
      <c r="I94" s="299"/>
      <c r="J94" s="299"/>
      <c r="K94" s="299"/>
      <c r="L94" s="300"/>
      <c r="M94" s="305"/>
      <c r="N94" s="302">
        <f t="shared" si="8"/>
        <v>0</v>
      </c>
    </row>
    <row r="95" spans="1:18" ht="18" customHeight="1" thickBot="1" x14ac:dyDescent="0.3">
      <c r="A95" s="238">
        <v>819</v>
      </c>
      <c r="B95" s="239" t="s">
        <v>58</v>
      </c>
      <c r="C95" s="240" t="s">
        <v>141</v>
      </c>
      <c r="D95" s="241"/>
      <c r="E95" s="242">
        <f t="shared" ref="E95:M95" si="19">E94+E93+E90+E83+E79+E75+E70+E65+E60+E55+E52+E51</f>
        <v>0</v>
      </c>
      <c r="F95" s="336">
        <f t="shared" si="19"/>
        <v>0</v>
      </c>
      <c r="G95" s="243">
        <f t="shared" si="19"/>
        <v>0</v>
      </c>
      <c r="H95" s="244">
        <f t="shared" si="19"/>
        <v>10.065</v>
      </c>
      <c r="I95" s="243">
        <f t="shared" si="19"/>
        <v>19.689</v>
      </c>
      <c r="J95" s="243">
        <f t="shared" si="19"/>
        <v>29.562999999999999</v>
      </c>
      <c r="K95" s="243">
        <f t="shared" si="19"/>
        <v>139.178</v>
      </c>
      <c r="L95" s="242">
        <f t="shared" si="19"/>
        <v>358.5</v>
      </c>
      <c r="M95" s="337">
        <f t="shared" si="19"/>
        <v>496.05699999999996</v>
      </c>
      <c r="N95" s="248">
        <f>SUM(E95:M95)</f>
        <v>1053.0519999999999</v>
      </c>
      <c r="O95" s="338"/>
    </row>
    <row r="96" spans="1:18" ht="25.5" customHeight="1" x14ac:dyDescent="0.25">
      <c r="E96" s="340" t="str">
        <f>IF(ROUND(E95,3)-ROUND(E49,3)=0," ","Chyba bilance")</f>
        <v xml:space="preserve"> </v>
      </c>
      <c r="F96" s="340" t="str">
        <f t="shared" ref="F96" si="20">IF(ROUND(F95,3)-ROUND(F49,3)=0," ","Chyba bilance")</f>
        <v xml:space="preserve"> </v>
      </c>
      <c r="G96" s="340"/>
      <c r="H96" s="340"/>
      <c r="I96" s="340"/>
      <c r="J96" s="340"/>
      <c r="K96" s="340"/>
      <c r="L96" s="340"/>
      <c r="M96" s="340"/>
      <c r="N96" s="340"/>
    </row>
    <row r="97" spans="1:13" x14ac:dyDescent="0.25">
      <c r="A97" s="510"/>
      <c r="B97" s="510"/>
      <c r="C97" s="510"/>
      <c r="D97" s="510"/>
      <c r="G97" s="313"/>
      <c r="H97" s="313"/>
      <c r="I97" s="313"/>
      <c r="J97" s="313"/>
      <c r="K97" s="313"/>
      <c r="L97" s="313"/>
      <c r="M97" s="313"/>
    </row>
    <row r="98" spans="1:13" x14ac:dyDescent="0.25">
      <c r="G98" s="313"/>
      <c r="H98" s="313"/>
      <c r="I98" s="313"/>
      <c r="J98" s="313"/>
      <c r="K98" s="313"/>
      <c r="L98" s="313"/>
      <c r="M98" s="313"/>
    </row>
  </sheetData>
  <mergeCells count="19">
    <mergeCell ref="A97:D97"/>
    <mergeCell ref="A6:B6"/>
    <mergeCell ref="C6:L6"/>
    <mergeCell ref="C7:D7"/>
    <mergeCell ref="P78:Q78"/>
    <mergeCell ref="O82:O85"/>
    <mergeCell ref="P82:R83"/>
    <mergeCell ref="P84:P89"/>
    <mergeCell ref="O86:O89"/>
    <mergeCell ref="A1:N1"/>
    <mergeCell ref="A2:J3"/>
    <mergeCell ref="K2:L3"/>
    <mergeCell ref="M2:N2"/>
    <mergeCell ref="O2:O3"/>
    <mergeCell ref="A4:B4"/>
    <mergeCell ref="C4:L4"/>
    <mergeCell ref="O4:O6"/>
    <mergeCell ref="A5:B5"/>
    <mergeCell ref="C5:L5"/>
  </mergeCells>
  <conditionalFormatting sqref="E84:F84">
    <cfRule type="expression" dxfId="27" priority="15">
      <formula>$P$84=1</formula>
    </cfRule>
  </conditionalFormatting>
  <conditionalFormatting sqref="M85">
    <cfRule type="cellIs" dxfId="26" priority="14" operator="equal">
      <formula>0</formula>
    </cfRule>
  </conditionalFormatting>
  <conditionalFormatting sqref="M86:M89">
    <cfRule type="cellIs" dxfId="25" priority="13" operator="equal">
      <formula>0</formula>
    </cfRule>
  </conditionalFormatting>
  <conditionalFormatting sqref="E85:F85">
    <cfRule type="expression" dxfId="24" priority="12">
      <formula>$P$84=2</formula>
    </cfRule>
  </conditionalFormatting>
  <conditionalFormatting sqref="E86:F86">
    <cfRule type="expression" dxfId="23" priority="11">
      <formula>$P$84=3</formula>
    </cfRule>
  </conditionalFormatting>
  <conditionalFormatting sqref="E87:F87">
    <cfRule type="expression" dxfId="22" priority="10">
      <formula>$P$84=4</formula>
    </cfRule>
  </conditionalFormatting>
  <conditionalFormatting sqref="E88:F88">
    <cfRule type="expression" dxfId="21" priority="9">
      <formula>$P$84=5</formula>
    </cfRule>
  </conditionalFormatting>
  <conditionalFormatting sqref="E89:F89">
    <cfRule type="expression" dxfId="20" priority="8">
      <formula>$P$84=9</formula>
    </cfRule>
  </conditionalFormatting>
  <conditionalFormatting sqref="G84">
    <cfRule type="expression" dxfId="19" priority="7">
      <formula>G84=0</formula>
    </cfRule>
  </conditionalFormatting>
  <conditionalFormatting sqref="G85:G88">
    <cfRule type="expression" dxfId="18" priority="6">
      <formula>G85=0</formula>
    </cfRule>
  </conditionalFormatting>
  <conditionalFormatting sqref="H84:L84">
    <cfRule type="expression" dxfId="17" priority="5">
      <formula>H84=0</formula>
    </cfRule>
  </conditionalFormatting>
  <conditionalFormatting sqref="H85:L88">
    <cfRule type="expression" dxfId="16" priority="4">
      <formula>H85=0</formula>
    </cfRule>
  </conditionalFormatting>
  <conditionalFormatting sqref="G89">
    <cfRule type="expression" dxfId="15" priority="3">
      <formula>G89=0</formula>
    </cfRule>
  </conditionalFormatting>
  <conditionalFormatting sqref="H89:L89">
    <cfRule type="expression" dxfId="14" priority="2">
      <formula>H89=0</formula>
    </cfRule>
  </conditionalFormatting>
  <conditionalFormatting sqref="M84">
    <cfRule type="cellIs" dxfId="13" priority="1" operator="equal">
      <formula>0</formula>
    </cfRule>
  </conditionalFormatting>
  <dataValidations disablePrompts="1" count="3">
    <dataValidation type="list" allowBlank="1" showInputMessage="1" showErrorMessage="1" sqref="P84" xr:uid="{00000000-0002-0000-0100-000000000000}">
      <formula1>"1,2,3,4,5,9"</formula1>
    </dataValidation>
    <dataValidation type="whole" operator="equal" allowBlank="1" showInputMessage="1" showErrorMessage="1" errorTitle="Chyby bilance" error="Nesoulad mezi zdroji a potřebami_x000a_" sqref="E98" xr:uid="{00000000-0002-0000-0100-000001000000}">
      <formula1>0</formula1>
    </dataValidation>
    <dataValidation type="textLength" operator="lessThan" allowBlank="1" showInputMessage="1" showErrorMessage="1" errorTitle="Příliš dlouhý text !" error="Maximální délka textu je 100 znaků včetně mezer." sqref="A5" xr:uid="{00000000-0002-0000-0100-000002000000}">
      <formula1>151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portrait" blackAndWhite="1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16">
    <pageSetUpPr fitToPage="1"/>
  </sheetPr>
  <dimension ref="A1:J107"/>
  <sheetViews>
    <sheetView showZeros="0" view="pageBreakPreview" zoomScale="75" zoomScaleSheetLayoutView="75" workbookViewId="0">
      <selection activeCell="M23" sqref="M23"/>
    </sheetView>
  </sheetViews>
  <sheetFormatPr defaultColWidth="8" defaultRowHeight="13.8" x14ac:dyDescent="0.2"/>
  <cols>
    <col min="1" max="1" width="11.36328125" style="68" customWidth="1"/>
    <col min="2" max="2" width="11.36328125" style="68" hidden="1" customWidth="1"/>
    <col min="3" max="3" width="69.6328125" style="68" customWidth="1"/>
    <col min="4" max="4" width="25" style="68" customWidth="1"/>
    <col min="5" max="5" width="5.36328125" style="68" customWidth="1"/>
    <col min="6" max="6" width="3.7265625" style="7" customWidth="1"/>
    <col min="7" max="7" width="11.6328125" style="7" customWidth="1"/>
    <col min="8" max="8" width="48" style="7" customWidth="1"/>
    <col min="9" max="9" width="19.36328125" style="7" customWidth="1"/>
    <col min="10" max="10" width="16.26953125" style="7" customWidth="1"/>
    <col min="11" max="11" width="12.453125" style="68" customWidth="1"/>
    <col min="12" max="16384" width="8" style="68"/>
  </cols>
  <sheetData>
    <row r="1" spans="1:9" s="342" customFormat="1" ht="39" customHeight="1" x14ac:dyDescent="0.2">
      <c r="A1" s="528" t="s">
        <v>142</v>
      </c>
      <c r="B1" s="529"/>
      <c r="C1" s="530"/>
      <c r="D1" s="341" t="s">
        <v>143</v>
      </c>
      <c r="F1" s="343"/>
      <c r="G1" s="344"/>
    </row>
    <row r="2" spans="1:9" s="342" customFormat="1" ht="20.25" customHeight="1" thickBot="1" x14ac:dyDescent="0.25">
      <c r="A2" s="531"/>
      <c r="B2" s="532"/>
      <c r="C2" s="533"/>
      <c r="D2" s="534"/>
      <c r="E2" s="107"/>
      <c r="F2" s="345"/>
      <c r="G2" s="107"/>
    </row>
    <row r="3" spans="1:9" s="342" customFormat="1" ht="31.5" customHeight="1" x14ac:dyDescent="0.2">
      <c r="A3" s="346" t="s">
        <v>2</v>
      </c>
      <c r="B3" s="347"/>
      <c r="C3" s="348" t="s">
        <v>208</v>
      </c>
      <c r="D3" s="73"/>
      <c r="E3" s="7"/>
      <c r="F3" s="7"/>
      <c r="G3" s="107"/>
    </row>
    <row r="4" spans="1:9" s="342" customFormat="1" ht="20.25" customHeight="1" x14ac:dyDescent="0.2">
      <c r="A4" s="19" t="s">
        <v>3</v>
      </c>
      <c r="B4" s="349"/>
      <c r="C4" s="389">
        <f>'[3]VZOR 81'!C5:L5</f>
        <v>5113510002</v>
      </c>
      <c r="D4" s="350"/>
      <c r="E4" s="7"/>
      <c r="F4" s="7"/>
      <c r="G4" s="107"/>
    </row>
    <row r="5" spans="1:9" s="342" customFormat="1" ht="20.25" customHeight="1" thickBot="1" x14ac:dyDescent="0.25">
      <c r="A5" s="351" t="s">
        <v>4</v>
      </c>
      <c r="B5" s="352"/>
      <c r="C5" s="353" t="str">
        <f>'[2]VZOR 81'!C6:L6</f>
        <v>Správa železnic, státní organizace</v>
      </c>
      <c r="D5" s="350"/>
      <c r="E5" s="7"/>
      <c r="F5" s="7"/>
      <c r="G5" s="354" t="s">
        <v>144</v>
      </c>
    </row>
    <row r="6" spans="1:9" s="342" customFormat="1" ht="20.25" customHeight="1" thickBot="1" x14ac:dyDescent="0.25">
      <c r="A6" s="16"/>
      <c r="B6" s="355"/>
      <c r="C6" s="356"/>
      <c r="D6" s="350"/>
      <c r="E6" s="7"/>
      <c r="F6" s="7"/>
      <c r="G6" s="535" t="s">
        <v>145</v>
      </c>
      <c r="H6" s="537" t="s">
        <v>146</v>
      </c>
      <c r="I6" s="539" t="s">
        <v>147</v>
      </c>
    </row>
    <row r="7" spans="1:9" s="7" customFormat="1" ht="31.5" customHeight="1" thickBot="1" x14ac:dyDescent="0.25">
      <c r="A7" s="357" t="s">
        <v>148</v>
      </c>
      <c r="B7" s="358"/>
      <c r="C7" s="359" t="s">
        <v>149</v>
      </c>
      <c r="D7" s="360" t="s">
        <v>150</v>
      </c>
      <c r="G7" s="536"/>
      <c r="H7" s="538"/>
      <c r="I7" s="540"/>
    </row>
    <row r="8" spans="1:9" ht="14.4" thickTop="1" x14ac:dyDescent="0.2">
      <c r="A8" s="361" t="str">
        <f>G8</f>
        <v>E.1.1.1</v>
      </c>
      <c r="B8" s="362"/>
      <c r="C8" s="363" t="str">
        <f>H8</f>
        <v>Železniční svršek</v>
      </c>
      <c r="D8" s="364">
        <f>I8</f>
        <v>0</v>
      </c>
      <c r="E8" s="365"/>
      <c r="F8" s="366"/>
      <c r="G8" s="367" t="s">
        <v>151</v>
      </c>
      <c r="H8" s="368" t="s">
        <v>152</v>
      </c>
      <c r="I8" s="369">
        <f>'[2]Dopočet inflace'!O267</f>
        <v>0</v>
      </c>
    </row>
    <row r="9" spans="1:9" x14ac:dyDescent="0.2">
      <c r="A9" s="361" t="str">
        <f t="shared" ref="A9:A32" si="0">G9</f>
        <v>E.1.1.2</v>
      </c>
      <c r="B9" s="362"/>
      <c r="C9" s="363" t="str">
        <f t="shared" ref="C9:D32" si="1">H9</f>
        <v>Železniční spodek</v>
      </c>
      <c r="D9" s="364">
        <f t="shared" si="1"/>
        <v>0</v>
      </c>
      <c r="F9" s="366"/>
      <c r="G9" s="367" t="s">
        <v>153</v>
      </c>
      <c r="H9" s="370" t="s">
        <v>154</v>
      </c>
      <c r="I9" s="369">
        <f>'[2]Dopočet inflace'!O268</f>
        <v>0</v>
      </c>
    </row>
    <row r="10" spans="1:9" x14ac:dyDescent="0.2">
      <c r="A10" s="361" t="str">
        <f t="shared" si="0"/>
        <v>E.1.2</v>
      </c>
      <c r="B10" s="362"/>
      <c r="C10" s="363" t="str">
        <f t="shared" si="1"/>
        <v>Nástupiště</v>
      </c>
      <c r="D10" s="364">
        <f t="shared" si="1"/>
        <v>0</v>
      </c>
      <c r="F10" s="366"/>
      <c r="G10" s="367" t="s">
        <v>155</v>
      </c>
      <c r="H10" s="370" t="s">
        <v>156</v>
      </c>
      <c r="I10" s="369">
        <f>'[2]Dopočet inflace'!O126+'[2]Dopočet inflace'!O127</f>
        <v>0</v>
      </c>
    </row>
    <row r="11" spans="1:9" x14ac:dyDescent="0.2">
      <c r="A11" s="361" t="str">
        <f t="shared" si="0"/>
        <v>E.1.3</v>
      </c>
      <c r="B11" s="362"/>
      <c r="C11" s="363" t="str">
        <f t="shared" si="1"/>
        <v>Železniční přejezdy</v>
      </c>
      <c r="D11" s="364">
        <f t="shared" si="1"/>
        <v>0</v>
      </c>
      <c r="E11" s="371"/>
      <c r="F11" s="372"/>
      <c r="G11" s="367" t="s">
        <v>157</v>
      </c>
      <c r="H11" s="370" t="s">
        <v>158</v>
      </c>
      <c r="I11" s="369">
        <f>'[2]Dopočet inflace'!O128+'[2]Dopočet inflace'!O129</f>
        <v>0</v>
      </c>
    </row>
    <row r="12" spans="1:9" x14ac:dyDescent="0.2">
      <c r="A12" s="361" t="str">
        <f t="shared" si="0"/>
        <v>E.1.4</v>
      </c>
      <c r="B12" s="362"/>
      <c r="C12" s="363" t="str">
        <f t="shared" si="1"/>
        <v>Mosty, propustky, zdi</v>
      </c>
      <c r="D12" s="364">
        <f t="shared" si="1"/>
        <v>0</v>
      </c>
      <c r="E12" s="371"/>
      <c r="F12" s="372"/>
      <c r="G12" s="367" t="s">
        <v>159</v>
      </c>
      <c r="H12" s="370" t="s">
        <v>160</v>
      </c>
      <c r="I12" s="369">
        <f>'[2]Dopočet inflace'!O269</f>
        <v>0</v>
      </c>
    </row>
    <row r="13" spans="1:9" x14ac:dyDescent="0.2">
      <c r="A13" s="361" t="str">
        <f t="shared" si="0"/>
        <v>E.1.5</v>
      </c>
      <c r="B13" s="362"/>
      <c r="C13" s="363" t="str">
        <f t="shared" si="1"/>
        <v>Ostatní inženýrské objekty</v>
      </c>
      <c r="D13" s="364">
        <v>1.9019999999999999</v>
      </c>
      <c r="E13" s="371"/>
      <c r="F13" s="372"/>
      <c r="G13" s="367" t="s">
        <v>161</v>
      </c>
      <c r="H13" s="370" t="s">
        <v>162</v>
      </c>
      <c r="I13" s="369">
        <v>1.9019999999999999</v>
      </c>
    </row>
    <row r="14" spans="1:9" x14ac:dyDescent="0.2">
      <c r="A14" s="361" t="str">
        <f t="shared" si="0"/>
        <v>E.1.6</v>
      </c>
      <c r="B14" s="362"/>
      <c r="C14" s="363" t="str">
        <f t="shared" si="1"/>
        <v>Potrubní vedení</v>
      </c>
      <c r="D14" s="364">
        <f t="shared" si="1"/>
        <v>0</v>
      </c>
      <c r="E14" s="371"/>
      <c r="F14" s="372"/>
      <c r="G14" s="367" t="s">
        <v>163</v>
      </c>
      <c r="H14" s="373" t="s">
        <v>164</v>
      </c>
      <c r="I14" s="369"/>
    </row>
    <row r="15" spans="1:9" x14ac:dyDescent="0.2">
      <c r="A15" s="361" t="str">
        <f t="shared" si="0"/>
        <v>E.1.7</v>
      </c>
      <c r="B15" s="362"/>
      <c r="C15" s="363" t="str">
        <f t="shared" si="1"/>
        <v>Železniční tunely</v>
      </c>
      <c r="D15" s="364">
        <f t="shared" si="1"/>
        <v>0</v>
      </c>
      <c r="E15" s="371"/>
      <c r="F15" s="372"/>
      <c r="G15" s="367" t="s">
        <v>165</v>
      </c>
      <c r="H15" s="370" t="s">
        <v>166</v>
      </c>
      <c r="I15" s="369">
        <f>'[2]Dopočet inflace'!O270</f>
        <v>0</v>
      </c>
    </row>
    <row r="16" spans="1:9" x14ac:dyDescent="0.2">
      <c r="A16" s="361" t="str">
        <f t="shared" si="0"/>
        <v>E.1.8</v>
      </c>
      <c r="B16" s="362"/>
      <c r="C16" s="363" t="str">
        <f t="shared" si="1"/>
        <v>Pozemní komunikace</v>
      </c>
      <c r="D16" s="364">
        <f t="shared" si="1"/>
        <v>2.254</v>
      </c>
      <c r="E16" s="371"/>
      <c r="F16" s="372"/>
      <c r="G16" s="367" t="s">
        <v>167</v>
      </c>
      <c r="H16" s="370" t="s">
        <v>168</v>
      </c>
      <c r="I16" s="369">
        <v>2.254</v>
      </c>
    </row>
    <row r="17" spans="1:9" x14ac:dyDescent="0.2">
      <c r="A17" s="361" t="str">
        <f t="shared" si="0"/>
        <v>E.1.9</v>
      </c>
      <c r="B17" s="362"/>
      <c r="C17" s="363" t="str">
        <f t="shared" si="1"/>
        <v>Kabelovody, kolektory</v>
      </c>
      <c r="D17" s="364">
        <f t="shared" si="1"/>
        <v>0</v>
      </c>
      <c r="E17" s="374"/>
      <c r="F17" s="372"/>
      <c r="G17" s="367" t="s">
        <v>169</v>
      </c>
      <c r="H17" s="373" t="s">
        <v>170</v>
      </c>
      <c r="I17" s="369"/>
    </row>
    <row r="18" spans="1:9" x14ac:dyDescent="0.2">
      <c r="A18" s="361" t="str">
        <f t="shared" si="0"/>
        <v>E.1.10</v>
      </c>
      <c r="B18" s="362"/>
      <c r="C18" s="363" t="str">
        <f t="shared" si="1"/>
        <v>Protihlukové objekty</v>
      </c>
      <c r="D18" s="364">
        <f t="shared" si="1"/>
        <v>0</v>
      </c>
      <c r="E18" s="371"/>
      <c r="F18" s="372"/>
      <c r="G18" s="367" t="s">
        <v>171</v>
      </c>
      <c r="H18" s="370" t="s">
        <v>172</v>
      </c>
      <c r="I18" s="369">
        <f>'[2]Dopočet inflace'!O275</f>
        <v>0</v>
      </c>
    </row>
    <row r="19" spans="1:9" x14ac:dyDescent="0.2">
      <c r="A19" s="361" t="str">
        <f t="shared" si="0"/>
        <v>E.2</v>
      </c>
      <c r="B19" s="362"/>
      <c r="C19" s="363" t="str">
        <f t="shared" si="1"/>
        <v>Pozemní stavební objekty</v>
      </c>
      <c r="D19" s="364">
        <f t="shared" si="1"/>
        <v>739.47500000000002</v>
      </c>
      <c r="E19" s="371"/>
      <c r="F19" s="372"/>
      <c r="G19" s="367" t="s">
        <v>173</v>
      </c>
      <c r="H19" s="370" t="s">
        <v>174</v>
      </c>
      <c r="I19" s="369">
        <v>739.47500000000002</v>
      </c>
    </row>
    <row r="20" spans="1:9" x14ac:dyDescent="0.2">
      <c r="A20" s="361" t="str">
        <f t="shared" si="0"/>
        <v>E.3.1</v>
      </c>
      <c r="B20" s="362"/>
      <c r="C20" s="363" t="str">
        <f t="shared" si="1"/>
        <v>Trakční vedení</v>
      </c>
      <c r="D20" s="364">
        <f t="shared" si="1"/>
        <v>0</v>
      </c>
      <c r="E20" s="371"/>
      <c r="F20" s="372"/>
      <c r="G20" s="367" t="s">
        <v>175</v>
      </c>
      <c r="H20" s="370" t="s">
        <v>176</v>
      </c>
      <c r="I20" s="369">
        <f>'[2]Dopočet inflace'!O272</f>
        <v>0</v>
      </c>
    </row>
    <row r="21" spans="1:9" ht="12.75" customHeight="1" x14ac:dyDescent="0.2">
      <c r="A21" s="361" t="str">
        <f t="shared" si="0"/>
        <v>E.3.2</v>
      </c>
      <c r="B21" s="362"/>
      <c r="C21" s="363" t="str">
        <f t="shared" si="1"/>
        <v>Napájecí stanice (měnírna, trakční transformovna) – stavební část</v>
      </c>
      <c r="D21" s="364">
        <f t="shared" si="1"/>
        <v>0</v>
      </c>
      <c r="E21" s="371"/>
      <c r="F21" s="375"/>
      <c r="G21" s="367" t="s">
        <v>177</v>
      </c>
      <c r="H21" s="373" t="s">
        <v>178</v>
      </c>
      <c r="I21" s="369"/>
    </row>
    <row r="22" spans="1:9" ht="12.75" customHeight="1" x14ac:dyDescent="0.2">
      <c r="A22" s="361" t="str">
        <f t="shared" si="0"/>
        <v>E.3.3</v>
      </c>
      <c r="B22" s="362"/>
      <c r="C22" s="363" t="str">
        <f t="shared" si="1"/>
        <v>Spínací stanice – stavební část</v>
      </c>
      <c r="D22" s="364">
        <f t="shared" si="1"/>
        <v>0</v>
      </c>
      <c r="E22" s="371"/>
      <c r="F22" s="375"/>
      <c r="G22" s="367" t="s">
        <v>179</v>
      </c>
      <c r="H22" s="373" t="s">
        <v>180</v>
      </c>
      <c r="I22" s="369"/>
    </row>
    <row r="23" spans="1:9" ht="12.75" customHeight="1" x14ac:dyDescent="0.2">
      <c r="A23" s="361" t="str">
        <f t="shared" si="0"/>
        <v>E.3.4</v>
      </c>
      <c r="B23" s="362"/>
      <c r="C23" s="363" t="str">
        <f t="shared" si="1"/>
        <v>Ohřev výměn (elektrický - EOV, plynový - POV)</v>
      </c>
      <c r="D23" s="364">
        <f t="shared" si="1"/>
        <v>0</v>
      </c>
      <c r="E23" s="374"/>
      <c r="F23" s="375"/>
      <c r="G23" s="367" t="s">
        <v>181</v>
      </c>
      <c r="H23" s="370" t="s">
        <v>182</v>
      </c>
      <c r="I23" s="369">
        <f>'[2]Dopočet inflace'!O239</f>
        <v>0</v>
      </c>
    </row>
    <row r="24" spans="1:9" ht="12.75" customHeight="1" x14ac:dyDescent="0.2">
      <c r="A24" s="361" t="str">
        <f t="shared" si="0"/>
        <v>E.3.5</v>
      </c>
      <c r="B24" s="362"/>
      <c r="C24" s="363" t="str">
        <f t="shared" si="1"/>
        <v>Elektrické předtápěcí zařízení (EPZ)</v>
      </c>
      <c r="D24" s="364">
        <f t="shared" si="1"/>
        <v>0</v>
      </c>
      <c r="E24" s="371"/>
      <c r="F24" s="375"/>
      <c r="G24" s="367" t="s">
        <v>183</v>
      </c>
      <c r="H24" s="373" t="s">
        <v>184</v>
      </c>
      <c r="I24" s="369"/>
    </row>
    <row r="25" spans="1:9" ht="12.75" customHeight="1" x14ac:dyDescent="0.2">
      <c r="A25" s="361" t="str">
        <f t="shared" si="0"/>
        <v>E.3.6</v>
      </c>
      <c r="B25" s="362"/>
      <c r="C25" s="363" t="str">
        <f t="shared" si="1"/>
        <v>Rozvodny vn, nn, osvětlení a dálkové ovládání odpojovačů</v>
      </c>
      <c r="D25" s="364">
        <f t="shared" si="1"/>
        <v>0</v>
      </c>
      <c r="E25" s="371"/>
      <c r="F25" s="375"/>
      <c r="G25" s="367" t="s">
        <v>185</v>
      </c>
      <c r="H25" s="370" t="s">
        <v>186</v>
      </c>
      <c r="I25" s="369">
        <f>'[2]Dopočet inflace'!O246-'[2]Dopočet inflace'!O239</f>
        <v>0</v>
      </c>
    </row>
    <row r="26" spans="1:9" ht="12.75" customHeight="1" x14ac:dyDescent="0.2">
      <c r="A26" s="361" t="str">
        <f t="shared" si="0"/>
        <v>E.3.7</v>
      </c>
      <c r="B26" s="362"/>
      <c r="C26" s="363" t="str">
        <f t="shared" si="1"/>
        <v>Ukolejnění kovových konstrukcí</v>
      </c>
      <c r="D26" s="364">
        <f t="shared" si="1"/>
        <v>0</v>
      </c>
      <c r="E26" s="371"/>
      <c r="F26" s="375"/>
      <c r="G26" s="367" t="s">
        <v>187</v>
      </c>
      <c r="H26" s="373" t="s">
        <v>188</v>
      </c>
      <c r="I26" s="369"/>
    </row>
    <row r="27" spans="1:9" x14ac:dyDescent="0.2">
      <c r="A27" s="361" t="str">
        <f t="shared" si="0"/>
        <v>E.3.8</v>
      </c>
      <c r="B27" s="362"/>
      <c r="C27" s="363" t="str">
        <f t="shared" si="1"/>
        <v>Vnější uzemnění</v>
      </c>
      <c r="D27" s="364">
        <f t="shared" si="1"/>
        <v>0</v>
      </c>
      <c r="E27" s="371"/>
      <c r="F27" s="375"/>
      <c r="G27" s="367" t="s">
        <v>189</v>
      </c>
      <c r="H27" s="373" t="s">
        <v>190</v>
      </c>
      <c r="I27" s="369"/>
    </row>
    <row r="28" spans="1:9" x14ac:dyDescent="0.2">
      <c r="A28" s="361" t="str">
        <f t="shared" si="0"/>
        <v>E.3.9</v>
      </c>
      <c r="B28" s="362"/>
      <c r="C28" s="363" t="str">
        <f t="shared" si="1"/>
        <v>Ostatní kabelizace</v>
      </c>
      <c r="D28" s="364">
        <f t="shared" si="1"/>
        <v>0</v>
      </c>
      <c r="E28" s="371"/>
      <c r="F28" s="375"/>
      <c r="G28" s="367" t="s">
        <v>191</v>
      </c>
      <c r="H28" s="373" t="s">
        <v>192</v>
      </c>
      <c r="I28" s="369"/>
    </row>
    <row r="29" spans="1:9" ht="12.75" customHeight="1" x14ac:dyDescent="0.2">
      <c r="A29" s="361" t="str">
        <f t="shared" si="0"/>
        <v>D.1</v>
      </c>
      <c r="B29" s="362"/>
      <c r="C29" s="363" t="str">
        <f t="shared" si="1"/>
        <v>Železniční zabezpečovací zařízení</v>
      </c>
      <c r="D29" s="364">
        <f t="shared" si="1"/>
        <v>0</v>
      </c>
      <c r="E29" s="371"/>
      <c r="F29" s="375"/>
      <c r="G29" s="367" t="s">
        <v>193</v>
      </c>
      <c r="H29" s="370" t="s">
        <v>194</v>
      </c>
      <c r="I29" s="369">
        <f>'[2]Dopočet inflace'!O264</f>
        <v>0</v>
      </c>
    </row>
    <row r="30" spans="1:9" x14ac:dyDescent="0.2">
      <c r="A30" s="361" t="str">
        <f t="shared" si="0"/>
        <v>D.2</v>
      </c>
      <c r="B30" s="362"/>
      <c r="C30" s="363" t="str">
        <f t="shared" si="1"/>
        <v>Železniční sdělovací zařízení</v>
      </c>
      <c r="D30" s="364">
        <f t="shared" si="1"/>
        <v>12.343</v>
      </c>
      <c r="E30" s="371"/>
      <c r="F30" s="375"/>
      <c r="G30" s="367" t="s">
        <v>195</v>
      </c>
      <c r="H30" s="370" t="s">
        <v>196</v>
      </c>
      <c r="I30" s="369">
        <v>12.343</v>
      </c>
    </row>
    <row r="31" spans="1:9" ht="12.75" customHeight="1" x14ac:dyDescent="0.2">
      <c r="A31" s="361" t="str">
        <f t="shared" si="0"/>
        <v>D.3</v>
      </c>
      <c r="B31" s="362"/>
      <c r="C31" s="363" t="str">
        <f t="shared" si="1"/>
        <v>Silnoproudá technologie včetně DŘT</v>
      </c>
      <c r="D31" s="364">
        <f t="shared" si="1"/>
        <v>0</v>
      </c>
      <c r="E31" s="371"/>
      <c r="F31" s="375"/>
      <c r="G31" s="367" t="s">
        <v>197</v>
      </c>
      <c r="H31" s="370" t="s">
        <v>198</v>
      </c>
      <c r="I31" s="369">
        <f>'[2]Dopočet inflace'!O286</f>
        <v>0</v>
      </c>
    </row>
    <row r="32" spans="1:9" ht="13.5" customHeight="1" thickBot="1" x14ac:dyDescent="0.25">
      <c r="A32" s="361" t="str">
        <f t="shared" si="0"/>
        <v>D.4</v>
      </c>
      <c r="B32" s="362"/>
      <c r="C32" s="363" t="str">
        <f t="shared" si="1"/>
        <v>Ostatní technologická zařízení</v>
      </c>
      <c r="D32" s="364">
        <f t="shared" si="1"/>
        <v>102.03</v>
      </c>
      <c r="E32" s="371"/>
      <c r="F32" s="375"/>
      <c r="G32" s="376" t="s">
        <v>199</v>
      </c>
      <c r="H32" s="377" t="s">
        <v>200</v>
      </c>
      <c r="I32" s="378">
        <v>102.03</v>
      </c>
    </row>
    <row r="33" spans="1:6" ht="14.4" hidden="1" thickBot="1" x14ac:dyDescent="0.25">
      <c r="A33" s="361"/>
      <c r="B33" s="362"/>
      <c r="C33" s="363"/>
      <c r="D33" s="364"/>
      <c r="E33" s="371"/>
      <c r="F33" s="375"/>
    </row>
    <row r="34" spans="1:6" ht="14.4" hidden="1" thickBot="1" x14ac:dyDescent="0.25">
      <c r="A34" s="361"/>
      <c r="B34" s="362"/>
      <c r="C34" s="363"/>
      <c r="D34" s="364"/>
      <c r="E34" s="371"/>
      <c r="F34" s="375"/>
    </row>
    <row r="35" spans="1:6" ht="14.4" hidden="1" thickBot="1" x14ac:dyDescent="0.25">
      <c r="A35" s="361"/>
      <c r="B35" s="362"/>
      <c r="C35" s="363"/>
      <c r="D35" s="364"/>
      <c r="E35" s="371"/>
      <c r="F35" s="375"/>
    </row>
    <row r="36" spans="1:6" ht="14.4" hidden="1" thickBot="1" x14ac:dyDescent="0.25">
      <c r="A36" s="361"/>
      <c r="B36" s="362"/>
      <c r="C36" s="363"/>
      <c r="D36" s="364"/>
      <c r="E36" s="371"/>
      <c r="F36" s="375"/>
    </row>
    <row r="37" spans="1:6" ht="14.4" hidden="1" thickBot="1" x14ac:dyDescent="0.25">
      <c r="A37" s="361"/>
      <c r="B37" s="362"/>
      <c r="C37" s="363"/>
      <c r="D37" s="364"/>
      <c r="E37" s="371"/>
      <c r="F37" s="375"/>
    </row>
    <row r="38" spans="1:6" ht="14.4" hidden="1" thickBot="1" x14ac:dyDescent="0.25">
      <c r="A38" s="361"/>
      <c r="B38" s="362"/>
      <c r="C38" s="363"/>
      <c r="D38" s="364"/>
      <c r="E38" s="371"/>
      <c r="F38" s="375"/>
    </row>
    <row r="39" spans="1:6" ht="14.4" hidden="1" thickBot="1" x14ac:dyDescent="0.25">
      <c r="A39" s="361"/>
      <c r="B39" s="362"/>
      <c r="C39" s="363"/>
      <c r="D39" s="364"/>
      <c r="E39" s="371"/>
      <c r="F39" s="375"/>
    </row>
    <row r="40" spans="1:6" ht="14.4" hidden="1" thickBot="1" x14ac:dyDescent="0.25">
      <c r="A40" s="361"/>
      <c r="B40" s="362"/>
      <c r="C40" s="363"/>
      <c r="D40" s="364"/>
      <c r="E40" s="371"/>
      <c r="F40" s="375"/>
    </row>
    <row r="41" spans="1:6" ht="14.4" hidden="1" thickBot="1" x14ac:dyDescent="0.25">
      <c r="A41" s="361"/>
      <c r="B41" s="362"/>
      <c r="C41" s="363"/>
      <c r="D41" s="364"/>
      <c r="E41" s="371"/>
      <c r="F41" s="375"/>
    </row>
    <row r="42" spans="1:6" ht="14.4" hidden="1" thickBot="1" x14ac:dyDescent="0.25">
      <c r="A42" s="361"/>
      <c r="B42" s="362"/>
      <c r="C42" s="363"/>
      <c r="D42" s="364"/>
      <c r="E42" s="371"/>
      <c r="F42" s="375"/>
    </row>
    <row r="43" spans="1:6" ht="14.4" hidden="1" thickBot="1" x14ac:dyDescent="0.25">
      <c r="A43" s="361"/>
      <c r="B43" s="362"/>
      <c r="C43" s="363"/>
      <c r="D43" s="364"/>
      <c r="E43" s="371"/>
      <c r="F43" s="375"/>
    </row>
    <row r="44" spans="1:6" ht="14.4" hidden="1" thickBot="1" x14ac:dyDescent="0.25">
      <c r="A44" s="361"/>
      <c r="B44" s="362"/>
      <c r="C44" s="363"/>
      <c r="D44" s="364"/>
      <c r="E44" s="371"/>
      <c r="F44" s="375"/>
    </row>
    <row r="45" spans="1:6" ht="14.4" hidden="1" thickBot="1" x14ac:dyDescent="0.25">
      <c r="A45" s="361"/>
      <c r="B45" s="362"/>
      <c r="C45" s="363"/>
      <c r="D45" s="364"/>
      <c r="E45" s="371"/>
      <c r="F45" s="375"/>
    </row>
    <row r="46" spans="1:6" ht="14.4" hidden="1" thickBot="1" x14ac:dyDescent="0.25">
      <c r="A46" s="361"/>
      <c r="B46" s="362"/>
      <c r="C46" s="363"/>
      <c r="D46" s="364"/>
      <c r="E46" s="371"/>
      <c r="F46" s="375"/>
    </row>
    <row r="47" spans="1:6" ht="14.4" hidden="1" thickBot="1" x14ac:dyDescent="0.25">
      <c r="A47" s="361"/>
      <c r="B47" s="362"/>
      <c r="C47" s="363"/>
      <c r="D47" s="364"/>
      <c r="E47" s="371"/>
      <c r="F47" s="375"/>
    </row>
    <row r="48" spans="1:6" ht="14.4" hidden="1" thickBot="1" x14ac:dyDescent="0.25">
      <c r="A48" s="361"/>
      <c r="B48" s="362"/>
      <c r="C48" s="363"/>
      <c r="D48" s="364"/>
      <c r="E48" s="371"/>
      <c r="F48" s="375"/>
    </row>
    <row r="49" spans="1:6" ht="14.4" hidden="1" thickBot="1" x14ac:dyDescent="0.25">
      <c r="A49" s="361"/>
      <c r="B49" s="362"/>
      <c r="C49" s="363"/>
      <c r="D49" s="364"/>
      <c r="E49" s="371"/>
      <c r="F49" s="375"/>
    </row>
    <row r="50" spans="1:6" ht="14.4" hidden="1" thickBot="1" x14ac:dyDescent="0.25">
      <c r="A50" s="361"/>
      <c r="B50" s="362"/>
      <c r="C50" s="363"/>
      <c r="D50" s="364"/>
      <c r="E50" s="371"/>
      <c r="F50" s="375"/>
    </row>
    <row r="51" spans="1:6" ht="14.4" hidden="1" thickBot="1" x14ac:dyDescent="0.25">
      <c r="A51" s="361"/>
      <c r="B51" s="362"/>
      <c r="C51" s="363"/>
      <c r="D51" s="364"/>
      <c r="E51" s="371"/>
      <c r="F51" s="375"/>
    </row>
    <row r="52" spans="1:6" ht="14.4" hidden="1" thickBot="1" x14ac:dyDescent="0.25">
      <c r="A52" s="361"/>
      <c r="B52" s="362"/>
      <c r="C52" s="363"/>
      <c r="D52" s="364"/>
      <c r="E52" s="371"/>
      <c r="F52" s="375"/>
    </row>
    <row r="53" spans="1:6" ht="14.4" hidden="1" thickBot="1" x14ac:dyDescent="0.25">
      <c r="A53" s="361"/>
      <c r="B53" s="362"/>
      <c r="C53" s="363"/>
      <c r="D53" s="364"/>
      <c r="E53" s="371"/>
      <c r="F53" s="375"/>
    </row>
    <row r="54" spans="1:6" ht="14.4" hidden="1" thickBot="1" x14ac:dyDescent="0.25">
      <c r="A54" s="361"/>
      <c r="B54" s="362"/>
      <c r="C54" s="363"/>
      <c r="D54" s="364"/>
      <c r="E54" s="371"/>
      <c r="F54" s="375"/>
    </row>
    <row r="55" spans="1:6" ht="14.4" hidden="1" thickBot="1" x14ac:dyDescent="0.25">
      <c r="A55" s="361"/>
      <c r="B55" s="362"/>
      <c r="C55" s="363"/>
      <c r="D55" s="364"/>
      <c r="E55" s="371"/>
      <c r="F55" s="375"/>
    </row>
    <row r="56" spans="1:6" ht="14.4" hidden="1" thickBot="1" x14ac:dyDescent="0.25">
      <c r="A56" s="361"/>
      <c r="B56" s="362"/>
      <c r="C56" s="363"/>
      <c r="D56" s="364"/>
      <c r="E56" s="371"/>
      <c r="F56" s="375"/>
    </row>
    <row r="57" spans="1:6" ht="14.4" hidden="1" thickBot="1" x14ac:dyDescent="0.25">
      <c r="A57" s="361"/>
      <c r="B57" s="362"/>
      <c r="C57" s="363"/>
      <c r="D57" s="364"/>
      <c r="E57" s="371"/>
      <c r="F57" s="375"/>
    </row>
    <row r="58" spans="1:6" ht="14.4" hidden="1" thickBot="1" x14ac:dyDescent="0.25">
      <c r="A58" s="361"/>
      <c r="B58" s="362"/>
      <c r="C58" s="363"/>
      <c r="D58" s="364"/>
      <c r="E58" s="371"/>
      <c r="F58" s="375"/>
    </row>
    <row r="59" spans="1:6" ht="14.4" hidden="1" thickBot="1" x14ac:dyDescent="0.25">
      <c r="A59" s="361"/>
      <c r="B59" s="362"/>
      <c r="C59" s="363"/>
      <c r="D59" s="364"/>
      <c r="E59" s="371"/>
      <c r="F59" s="375"/>
    </row>
    <row r="60" spans="1:6" ht="14.4" hidden="1" thickBot="1" x14ac:dyDescent="0.25">
      <c r="A60" s="361"/>
      <c r="B60" s="362"/>
      <c r="C60" s="363"/>
      <c r="D60" s="364"/>
      <c r="E60" s="371"/>
      <c r="F60" s="375"/>
    </row>
    <row r="61" spans="1:6" ht="14.4" hidden="1" thickBot="1" x14ac:dyDescent="0.25">
      <c r="A61" s="361"/>
      <c r="B61" s="362"/>
      <c r="C61" s="363"/>
      <c r="D61" s="364"/>
      <c r="E61" s="371"/>
      <c r="F61" s="375"/>
    </row>
    <row r="62" spans="1:6" ht="14.4" hidden="1" thickBot="1" x14ac:dyDescent="0.25">
      <c r="A62" s="361"/>
      <c r="B62" s="362"/>
      <c r="C62" s="363"/>
      <c r="D62" s="364"/>
      <c r="E62" s="371"/>
      <c r="F62" s="375"/>
    </row>
    <row r="63" spans="1:6" ht="14.4" hidden="1" thickBot="1" x14ac:dyDescent="0.25">
      <c r="A63" s="361"/>
      <c r="B63" s="362"/>
      <c r="C63" s="363"/>
      <c r="D63" s="364"/>
      <c r="E63" s="371"/>
      <c r="F63" s="375"/>
    </row>
    <row r="64" spans="1:6" ht="14.4" hidden="1" thickBot="1" x14ac:dyDescent="0.25">
      <c r="A64" s="361"/>
      <c r="B64" s="362"/>
      <c r="C64" s="363"/>
      <c r="D64" s="364"/>
      <c r="E64" s="371"/>
      <c r="F64" s="375"/>
    </row>
    <row r="65" spans="1:6" ht="14.4" hidden="1" thickBot="1" x14ac:dyDescent="0.25">
      <c r="A65" s="361"/>
      <c r="B65" s="362"/>
      <c r="C65" s="363"/>
      <c r="D65" s="364"/>
      <c r="E65" s="371"/>
      <c r="F65" s="375"/>
    </row>
    <row r="66" spans="1:6" ht="14.4" hidden="1" thickBot="1" x14ac:dyDescent="0.25">
      <c r="A66" s="361"/>
      <c r="B66" s="362"/>
      <c r="C66" s="363"/>
      <c r="D66" s="364"/>
      <c r="E66" s="371"/>
      <c r="F66" s="375"/>
    </row>
    <row r="67" spans="1:6" ht="14.4" hidden="1" thickBot="1" x14ac:dyDescent="0.25">
      <c r="A67" s="361"/>
      <c r="B67" s="362"/>
      <c r="C67" s="363"/>
      <c r="D67" s="364"/>
      <c r="E67" s="371"/>
      <c r="F67" s="375"/>
    </row>
    <row r="68" spans="1:6" ht="14.4" hidden="1" thickBot="1" x14ac:dyDescent="0.25">
      <c r="A68" s="361"/>
      <c r="B68" s="362"/>
      <c r="C68" s="363"/>
      <c r="D68" s="364"/>
      <c r="E68" s="371"/>
      <c r="F68" s="375"/>
    </row>
    <row r="69" spans="1:6" ht="14.4" hidden="1" thickBot="1" x14ac:dyDescent="0.25">
      <c r="A69" s="361"/>
      <c r="B69" s="362"/>
      <c r="C69" s="363"/>
      <c r="D69" s="364"/>
      <c r="E69" s="371"/>
      <c r="F69" s="375"/>
    </row>
    <row r="70" spans="1:6" ht="14.4" hidden="1" thickBot="1" x14ac:dyDescent="0.25">
      <c r="A70" s="361"/>
      <c r="B70" s="362"/>
      <c r="C70" s="363"/>
      <c r="D70" s="364"/>
      <c r="E70" s="371"/>
      <c r="F70" s="375"/>
    </row>
    <row r="71" spans="1:6" ht="18.75" customHeight="1" thickBot="1" x14ac:dyDescent="0.25">
      <c r="A71" s="379" t="s">
        <v>201</v>
      </c>
      <c r="B71" s="380"/>
      <c r="C71" s="380"/>
      <c r="D71" s="381">
        <f>SUM(D8:D70)</f>
        <v>858.00399999999991</v>
      </c>
      <c r="E71" s="382"/>
      <c r="F71" s="375"/>
    </row>
    <row r="72" spans="1:6" x14ac:dyDescent="0.2">
      <c r="A72" s="371"/>
      <c r="B72" s="371"/>
      <c r="C72" s="371"/>
      <c r="D72" s="371"/>
      <c r="E72" s="371"/>
      <c r="F72" s="375"/>
    </row>
    <row r="73" spans="1:6" x14ac:dyDescent="0.2">
      <c r="A73" s="371"/>
      <c r="B73" s="371"/>
      <c r="C73" s="371"/>
      <c r="D73" s="371"/>
      <c r="E73" s="371"/>
      <c r="F73" s="375"/>
    </row>
    <row r="74" spans="1:6" x14ac:dyDescent="0.2">
      <c r="A74" s="371"/>
      <c r="B74" s="371"/>
      <c r="C74" s="371"/>
      <c r="D74" s="371"/>
      <c r="E74" s="371"/>
      <c r="F74" s="375"/>
    </row>
    <row r="75" spans="1:6" x14ac:dyDescent="0.2">
      <c r="A75" s="371"/>
      <c r="B75" s="371"/>
      <c r="C75" s="371"/>
      <c r="D75" s="371"/>
      <c r="E75" s="371"/>
      <c r="F75" s="375"/>
    </row>
    <row r="76" spans="1:6" x14ac:dyDescent="0.2">
      <c r="A76" s="371"/>
      <c r="B76" s="371"/>
      <c r="C76" s="371"/>
      <c r="D76" s="371"/>
      <c r="E76" s="371"/>
      <c r="F76" s="375"/>
    </row>
    <row r="77" spans="1:6" x14ac:dyDescent="0.2">
      <c r="A77" s="371"/>
      <c r="B77" s="371"/>
      <c r="C77" s="371"/>
      <c r="D77" s="371"/>
      <c r="E77" s="371"/>
      <c r="F77" s="375"/>
    </row>
    <row r="78" spans="1:6" x14ac:dyDescent="0.2">
      <c r="A78" s="371"/>
      <c r="B78" s="371"/>
      <c r="C78" s="371"/>
      <c r="D78" s="371"/>
      <c r="E78" s="371"/>
      <c r="F78" s="375"/>
    </row>
    <row r="79" spans="1:6" x14ac:dyDescent="0.2">
      <c r="A79" s="371"/>
      <c r="B79" s="371"/>
      <c r="C79" s="371"/>
      <c r="D79" s="371"/>
      <c r="E79" s="371"/>
      <c r="F79" s="375"/>
    </row>
    <row r="80" spans="1:6" x14ac:dyDescent="0.2">
      <c r="A80" s="371"/>
      <c r="B80" s="371"/>
      <c r="C80" s="371"/>
      <c r="D80" s="371"/>
      <c r="E80" s="371"/>
      <c r="F80" s="375"/>
    </row>
    <row r="81" spans="1:6" x14ac:dyDescent="0.2">
      <c r="A81" s="371"/>
      <c r="B81" s="371"/>
      <c r="C81" s="371"/>
      <c r="D81" s="371"/>
      <c r="E81" s="371"/>
      <c r="F81" s="375"/>
    </row>
    <row r="82" spans="1:6" x14ac:dyDescent="0.2">
      <c r="A82" s="371"/>
      <c r="B82" s="371"/>
      <c r="C82" s="371"/>
      <c r="D82" s="371"/>
      <c r="E82" s="371"/>
      <c r="F82" s="375"/>
    </row>
    <row r="83" spans="1:6" x14ac:dyDescent="0.2">
      <c r="A83" s="371"/>
      <c r="B83" s="371"/>
      <c r="C83" s="371"/>
      <c r="D83" s="371"/>
      <c r="E83" s="371"/>
      <c r="F83" s="375"/>
    </row>
    <row r="84" spans="1:6" x14ac:dyDescent="0.2">
      <c r="A84" s="371"/>
      <c r="B84" s="371"/>
      <c r="C84" s="371"/>
      <c r="D84" s="371"/>
      <c r="E84" s="371"/>
      <c r="F84" s="375"/>
    </row>
    <row r="85" spans="1:6" x14ac:dyDescent="0.2">
      <c r="A85" s="371"/>
      <c r="B85" s="371"/>
      <c r="C85" s="371"/>
      <c r="D85" s="371"/>
      <c r="E85" s="371"/>
      <c r="F85" s="375"/>
    </row>
    <row r="86" spans="1:6" x14ac:dyDescent="0.2">
      <c r="A86" s="371"/>
      <c r="B86" s="371"/>
      <c r="C86" s="371"/>
      <c r="D86" s="371"/>
      <c r="E86" s="371"/>
      <c r="F86" s="375"/>
    </row>
    <row r="87" spans="1:6" x14ac:dyDescent="0.2">
      <c r="A87" s="371"/>
      <c r="B87" s="371"/>
      <c r="C87" s="371"/>
      <c r="D87" s="371"/>
      <c r="E87" s="371"/>
      <c r="F87" s="375"/>
    </row>
    <row r="88" spans="1:6" x14ac:dyDescent="0.2">
      <c r="A88" s="371"/>
      <c r="B88" s="371"/>
      <c r="C88" s="371"/>
      <c r="D88" s="371"/>
      <c r="E88" s="371"/>
      <c r="F88" s="375"/>
    </row>
    <row r="89" spans="1:6" x14ac:dyDescent="0.2">
      <c r="A89" s="371"/>
      <c r="B89" s="371"/>
      <c r="C89" s="371"/>
      <c r="D89" s="371"/>
      <c r="E89" s="371"/>
      <c r="F89" s="375"/>
    </row>
    <row r="90" spans="1:6" x14ac:dyDescent="0.2">
      <c r="A90" s="371"/>
      <c r="B90" s="371"/>
      <c r="C90" s="371"/>
      <c r="D90" s="371"/>
      <c r="E90" s="371"/>
      <c r="F90" s="375"/>
    </row>
    <row r="91" spans="1:6" x14ac:dyDescent="0.2">
      <c r="A91" s="371"/>
      <c r="B91" s="371"/>
      <c r="C91" s="371"/>
      <c r="D91" s="371"/>
      <c r="E91" s="371"/>
      <c r="F91" s="375"/>
    </row>
    <row r="92" spans="1:6" x14ac:dyDescent="0.2">
      <c r="A92" s="371"/>
      <c r="B92" s="371"/>
      <c r="C92" s="371"/>
      <c r="D92" s="371"/>
      <c r="E92" s="371"/>
      <c r="F92" s="375"/>
    </row>
    <row r="93" spans="1:6" x14ac:dyDescent="0.2">
      <c r="A93" s="371"/>
      <c r="B93" s="371"/>
      <c r="C93" s="371"/>
      <c r="D93" s="371"/>
      <c r="E93" s="371"/>
      <c r="F93" s="375"/>
    </row>
    <row r="94" spans="1:6" x14ac:dyDescent="0.2">
      <c r="A94" s="371"/>
      <c r="B94" s="371"/>
      <c r="C94" s="371"/>
      <c r="D94" s="371"/>
      <c r="E94" s="371"/>
      <c r="F94" s="375"/>
    </row>
    <row r="95" spans="1:6" x14ac:dyDescent="0.2">
      <c r="A95" s="371"/>
      <c r="B95" s="371"/>
      <c r="C95" s="371"/>
      <c r="D95" s="371"/>
      <c r="E95" s="371"/>
      <c r="F95" s="375"/>
    </row>
    <row r="96" spans="1:6" x14ac:dyDescent="0.2">
      <c r="A96" s="371"/>
      <c r="B96" s="371"/>
      <c r="C96" s="371"/>
      <c r="D96" s="371"/>
      <c r="E96" s="371"/>
      <c r="F96" s="375"/>
    </row>
    <row r="97" spans="1:6" x14ac:dyDescent="0.2">
      <c r="A97" s="371"/>
      <c r="B97" s="371"/>
      <c r="C97" s="371"/>
      <c r="D97" s="371"/>
      <c r="E97" s="371"/>
      <c r="F97" s="375"/>
    </row>
    <row r="98" spans="1:6" x14ac:dyDescent="0.2">
      <c r="A98" s="371"/>
      <c r="B98" s="371"/>
      <c r="C98" s="371"/>
      <c r="D98" s="371"/>
      <c r="E98" s="371"/>
      <c r="F98" s="375"/>
    </row>
    <row r="99" spans="1:6" x14ac:dyDescent="0.2">
      <c r="A99" s="371"/>
      <c r="B99" s="371"/>
      <c r="C99" s="371"/>
      <c r="D99" s="371"/>
      <c r="E99" s="371"/>
      <c r="F99" s="375"/>
    </row>
    <row r="100" spans="1:6" x14ac:dyDescent="0.2">
      <c r="A100" s="371"/>
      <c r="B100" s="371"/>
      <c r="C100" s="371"/>
      <c r="D100" s="371"/>
      <c r="E100" s="371"/>
      <c r="F100" s="375"/>
    </row>
    <row r="101" spans="1:6" x14ac:dyDescent="0.2">
      <c r="A101" s="371"/>
      <c r="B101" s="371"/>
      <c r="C101" s="371"/>
      <c r="D101" s="371"/>
      <c r="E101" s="371"/>
      <c r="F101" s="375"/>
    </row>
    <row r="102" spans="1:6" x14ac:dyDescent="0.2">
      <c r="A102" s="371"/>
      <c r="B102" s="371"/>
      <c r="C102" s="371"/>
      <c r="D102" s="371"/>
      <c r="E102" s="371"/>
      <c r="F102" s="375"/>
    </row>
    <row r="103" spans="1:6" x14ac:dyDescent="0.2">
      <c r="A103" s="371"/>
      <c r="B103" s="371"/>
      <c r="C103" s="371"/>
      <c r="D103" s="371"/>
      <c r="E103" s="371"/>
      <c r="F103" s="375"/>
    </row>
    <row r="104" spans="1:6" x14ac:dyDescent="0.2">
      <c r="A104" s="371"/>
      <c r="B104" s="371"/>
      <c r="C104" s="371"/>
      <c r="D104" s="371"/>
      <c r="E104" s="371"/>
      <c r="F104" s="375"/>
    </row>
    <row r="105" spans="1:6" x14ac:dyDescent="0.2">
      <c r="A105" s="371"/>
      <c r="B105" s="371"/>
      <c r="C105" s="371"/>
      <c r="D105" s="371"/>
      <c r="E105" s="371"/>
      <c r="F105" s="375"/>
    </row>
    <row r="106" spans="1:6" x14ac:dyDescent="0.2">
      <c r="A106" s="371"/>
      <c r="B106" s="371"/>
      <c r="C106" s="371"/>
      <c r="D106" s="371"/>
      <c r="E106" s="371"/>
      <c r="F106" s="375"/>
    </row>
    <row r="107" spans="1:6" x14ac:dyDescent="0.2">
      <c r="A107" s="371"/>
      <c r="B107" s="371"/>
      <c r="C107" s="371"/>
      <c r="D107" s="371"/>
      <c r="E107" s="371"/>
      <c r="F107" s="375"/>
    </row>
  </sheetData>
  <autoFilter ref="A7:D32" xr:uid="{00000000-0009-0000-0000-000002000000}"/>
  <mergeCells count="5">
    <mergeCell ref="A1:C1"/>
    <mergeCell ref="A2:D2"/>
    <mergeCell ref="G6:G7"/>
    <mergeCell ref="H6:H7"/>
    <mergeCell ref="I6:I7"/>
  </mergeCells>
  <conditionalFormatting sqref="A9">
    <cfRule type="expression" dxfId="12" priority="13">
      <formula>A9=""</formula>
    </cfRule>
  </conditionalFormatting>
  <conditionalFormatting sqref="C9">
    <cfRule type="expression" dxfId="11" priority="12">
      <formula>C9=""</formula>
    </cfRule>
  </conditionalFormatting>
  <conditionalFormatting sqref="D9">
    <cfRule type="expression" dxfId="10" priority="11">
      <formula>D9=""</formula>
    </cfRule>
  </conditionalFormatting>
  <conditionalFormatting sqref="A10:A70">
    <cfRule type="expression" dxfId="9" priority="10">
      <formula>A10=""</formula>
    </cfRule>
  </conditionalFormatting>
  <conditionalFormatting sqref="C10:C70">
    <cfRule type="expression" dxfId="8" priority="9">
      <formula>C10=""</formula>
    </cfRule>
  </conditionalFormatting>
  <conditionalFormatting sqref="D10:D70">
    <cfRule type="expression" dxfId="7" priority="8">
      <formula>D10=""</formula>
    </cfRule>
  </conditionalFormatting>
  <conditionalFormatting sqref="G8:G32">
    <cfRule type="expression" dxfId="6" priority="7">
      <formula>G8=""</formula>
    </cfRule>
  </conditionalFormatting>
  <conditionalFormatting sqref="I8:I32">
    <cfRule type="expression" dxfId="5" priority="1">
      <formula>I8=0</formula>
    </cfRule>
    <cfRule type="expression" dxfId="4" priority="2">
      <formula>I8&gt;0</formula>
    </cfRule>
    <cfRule type="expression" dxfId="3" priority="6">
      <formula>I8=""</formula>
    </cfRule>
  </conditionalFormatting>
  <conditionalFormatting sqref="A8">
    <cfRule type="expression" dxfId="2" priority="5">
      <formula>A8=""</formula>
    </cfRule>
  </conditionalFormatting>
  <conditionalFormatting sqref="C8:C32">
    <cfRule type="expression" dxfId="1" priority="4">
      <formula>C8=""</formula>
    </cfRule>
  </conditionalFormatting>
  <conditionalFormatting sqref="D8:D32">
    <cfRule type="expression" dxfId="0" priority="3">
      <formula>D8=""</formula>
    </cfRule>
  </conditionalFormatting>
  <dataValidations count="1">
    <dataValidation type="textLength" operator="lessThan" allowBlank="1" showInputMessage="1" showErrorMessage="1" errorTitle="Příliš dlouhý text !" error="Maximální délka textu je 100 znaků včetně mezer." sqref="A4:B4" xr:uid="{00000000-0002-0000-0200-000000000000}">
      <formula1>151</formula1>
    </dataValidation>
  </dataValidations>
  <pageMargins left="0.78740157480314965" right="0.78740157480314965" top="0.98425196850393704" bottom="0.98425196850393704" header="0.51181102362204722" footer="0.51181102362204722"/>
  <pageSetup paperSize="9" scale="70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VZOR 80</vt:lpstr>
      <vt:lpstr>VZOR 81</vt:lpstr>
      <vt:lpstr>VZOR 83</vt:lpstr>
      <vt:lpstr>'VZOR 80'!Oblast_tisku</vt:lpstr>
      <vt:lpstr>'VZOR 81'!Oblast_tisku</vt:lpstr>
      <vt:lpstr>'VZOR 83'!Oblast_tisku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Veselý Jakub, Ing.</dc:creator>
  <cp:lastModifiedBy>Nápravník Martin Ing.</cp:lastModifiedBy>
  <dcterms:created xsi:type="dcterms:W3CDTF">2020-11-05T12:50:53Z</dcterms:created>
  <dcterms:modified xsi:type="dcterms:W3CDTF">2021-01-12T04:16:49Z</dcterms:modified>
</cp:coreProperties>
</file>